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nur\Desktop\"/>
    </mc:Choice>
  </mc:AlternateContent>
  <bookViews>
    <workbookView xWindow="360" yWindow="135" windowWidth="19785" windowHeight="7695" activeTab="5"/>
  </bookViews>
  <sheets>
    <sheet name="1.Soru" sheetId="1" r:id="rId1"/>
    <sheet name="2. Soru A Şıkkı" sheetId="2" r:id="rId2"/>
    <sheet name="2. Soru B Şıkkı" sheetId="3" r:id="rId3"/>
    <sheet name="3. Soru A Şıkkı" sheetId="4" r:id="rId4"/>
    <sheet name="3. Soru B Şıkkı" sheetId="5" r:id="rId5"/>
    <sheet name="3. Soru C Şıkkı" sheetId="6" r:id="rId6"/>
  </sheets>
  <calcPr calcId="162913"/>
</workbook>
</file>

<file path=xl/calcChain.xml><?xml version="1.0" encoding="utf-8"?>
<calcChain xmlns="http://schemas.openxmlformats.org/spreadsheetml/2006/main">
  <c r="I3" i="6" l="1"/>
  <c r="J11" i="4"/>
  <c r="J15" i="4"/>
  <c r="I3" i="5"/>
  <c r="I5" i="5"/>
  <c r="I6" i="5"/>
  <c r="I8" i="5"/>
  <c r="I9" i="5"/>
  <c r="I2" i="5"/>
  <c r="M13" i="4"/>
  <c r="G5" i="3"/>
  <c r="F5" i="3"/>
  <c r="G19" i="2"/>
  <c r="I7" i="1"/>
  <c r="I6" i="1"/>
  <c r="I5" i="1"/>
  <c r="E8" i="6"/>
  <c r="I2" i="6" l="1"/>
  <c r="E14" i="5"/>
  <c r="M4" i="4" l="1"/>
  <c r="J13" i="4" s="1"/>
  <c r="M15" i="4" l="1"/>
  <c r="A19" i="3" l="1"/>
  <c r="B15" i="3"/>
  <c r="B14" i="3"/>
  <c r="K6" i="2"/>
  <c r="K9" i="2" s="1"/>
  <c r="K10" i="2" s="1"/>
  <c r="K5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2" i="2"/>
  <c r="E6" i="2"/>
  <c r="E9" i="2" s="1"/>
  <c r="E10" i="2" s="1"/>
  <c r="E5" i="2"/>
  <c r="D2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4" i="2"/>
  <c r="B5" i="2"/>
  <c r="B6" i="2"/>
  <c r="B7" i="2"/>
  <c r="B8" i="2"/>
  <c r="B9" i="2"/>
  <c r="B3" i="2"/>
  <c r="B2" i="2"/>
  <c r="E11" i="2" l="1"/>
  <c r="E19" i="2"/>
  <c r="I19" i="2" s="1"/>
  <c r="K11" i="2"/>
  <c r="H33" i="3"/>
  <c r="I33" i="3" s="1"/>
  <c r="J33" i="3" s="1"/>
  <c r="H31" i="3"/>
  <c r="I31" i="3" s="1"/>
  <c r="J31" i="3" s="1"/>
  <c r="H34" i="3"/>
  <c r="I34" i="3" s="1"/>
  <c r="J34" i="3" s="1"/>
  <c r="H32" i="3"/>
  <c r="I32" i="3" s="1"/>
  <c r="J32" i="3" s="1"/>
  <c r="H35" i="3"/>
  <c r="I35" i="3" s="1"/>
  <c r="J35" i="3" s="1"/>
  <c r="H30" i="3"/>
  <c r="I30" i="3" s="1"/>
  <c r="J30" i="3" s="1"/>
  <c r="O18" i="3"/>
  <c r="P18" i="3" s="1"/>
  <c r="Q18" i="3" s="1"/>
  <c r="O19" i="3"/>
  <c r="P19" i="3" s="1"/>
  <c r="Q19" i="3" s="1"/>
  <c r="H16" i="3"/>
  <c r="I16" i="3" s="1"/>
  <c r="J16" i="3" s="1"/>
  <c r="F6" i="3"/>
  <c r="G6" i="3" s="1"/>
  <c r="H6" i="3" s="1"/>
  <c r="M8" i="3"/>
  <c r="N8" i="3" s="1"/>
  <c r="O8" i="3" s="1"/>
  <c r="H19" i="3"/>
  <c r="I19" i="3" s="1"/>
  <c r="J19" i="3" s="1"/>
  <c r="O20" i="3"/>
  <c r="P20" i="3" s="1"/>
  <c r="Q20" i="3" s="1"/>
  <c r="M6" i="3"/>
  <c r="N6" i="3" s="1"/>
  <c r="O6" i="3" s="1"/>
  <c r="H17" i="3"/>
  <c r="I17" i="3" s="1"/>
  <c r="J17" i="3" s="1"/>
  <c r="O17" i="3"/>
  <c r="P17" i="3" s="1"/>
  <c r="Q17" i="3" s="1"/>
  <c r="O21" i="3"/>
  <c r="P21" i="3" s="1"/>
  <c r="Q21" i="3" s="1"/>
  <c r="H5" i="3"/>
  <c r="H7" i="3" s="1"/>
  <c r="I4" i="3" s="1"/>
  <c r="M7" i="3"/>
  <c r="N7" i="3" s="1"/>
  <c r="O7" i="3" s="1"/>
  <c r="H18" i="3"/>
  <c r="I18" i="3" s="1"/>
  <c r="J18" i="3" s="1"/>
  <c r="F5" i="1"/>
  <c r="I4" i="1" s="1"/>
  <c r="F4" i="1"/>
  <c r="J36" i="3" l="1"/>
  <c r="K25" i="3" s="1"/>
  <c r="J20" i="3"/>
  <c r="K13" i="3" s="1"/>
  <c r="Q22" i="3"/>
  <c r="R13" i="3" s="1"/>
  <c r="O9" i="3"/>
  <c r="P4" i="3" s="1"/>
</calcChain>
</file>

<file path=xl/sharedStrings.xml><?xml version="1.0" encoding="utf-8"?>
<sst xmlns="http://schemas.openxmlformats.org/spreadsheetml/2006/main" count="213" uniqueCount="89">
  <si>
    <t>a</t>
  </si>
  <si>
    <t>b</t>
  </si>
  <si>
    <r>
      <t>I≈(h/3)*[F(x</t>
    </r>
    <r>
      <rPr>
        <vertAlign val="subscript"/>
        <sz val="16"/>
        <color theme="1"/>
        <rFont val="Times New Roman"/>
        <family val="1"/>
        <charset val="162"/>
      </rPr>
      <t>0</t>
    </r>
    <r>
      <rPr>
        <sz val="16"/>
        <color theme="1"/>
        <rFont val="Times New Roman"/>
        <family val="2"/>
        <charset val="162"/>
      </rPr>
      <t>)+4*F(x</t>
    </r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)+F(x</t>
    </r>
    <r>
      <rPr>
        <vertAlign val="subscript"/>
        <sz val="16"/>
        <color theme="1"/>
        <rFont val="Times New Roman"/>
        <family val="1"/>
        <charset val="162"/>
      </rPr>
      <t>2</t>
    </r>
    <r>
      <rPr>
        <sz val="16"/>
        <color theme="1"/>
        <rFont val="Times New Roman"/>
        <family val="2"/>
        <charset val="162"/>
      </rPr>
      <t>)]</t>
    </r>
  </si>
  <si>
    <t>Simpson 1/3 Kuralı:</t>
  </si>
  <si>
    <t>h=(b-a)/n</t>
  </si>
  <si>
    <t>n</t>
  </si>
  <si>
    <t>y</t>
  </si>
  <si>
    <t>x</t>
  </si>
  <si>
    <t>F(x,y)</t>
  </si>
  <si>
    <t>h</t>
  </si>
  <si>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∫</t>
    </r>
    <r>
      <rPr>
        <vertAlign val="superscript"/>
        <sz val="16"/>
        <color theme="1"/>
        <rFont val="Times New Roman"/>
        <family val="1"/>
        <charset val="162"/>
      </rPr>
      <t>3</t>
    </r>
    <r>
      <rPr>
        <sz val="16"/>
        <color theme="1"/>
        <rFont val="Times New Roman"/>
        <family val="2"/>
        <charset val="162"/>
      </rPr>
      <t xml:space="preserve"> [</t>
    </r>
    <r>
      <rPr>
        <vertAlign val="subscript"/>
        <sz val="16"/>
        <color theme="1"/>
        <rFont val="Times New Roman"/>
        <family val="1"/>
        <charset val="162"/>
      </rPr>
      <t>2</t>
    </r>
    <r>
      <rPr>
        <sz val="16"/>
        <color theme="1"/>
        <rFont val="Times New Roman"/>
        <family val="2"/>
        <charset val="162"/>
      </rPr>
      <t>∫</t>
    </r>
    <r>
      <rPr>
        <vertAlign val="superscript"/>
        <sz val="16"/>
        <color theme="1"/>
        <rFont val="Times New Roman"/>
        <family val="1"/>
        <charset val="162"/>
      </rPr>
      <t xml:space="preserve">4 </t>
    </r>
    <r>
      <rPr>
        <sz val="16"/>
        <color theme="1"/>
        <rFont val="Times New Roman"/>
        <family val="1"/>
        <charset val="162"/>
      </rPr>
      <t>F(x,y) dy] dx = ?</t>
    </r>
  </si>
  <si>
    <r>
      <t>I</t>
    </r>
    <r>
      <rPr>
        <vertAlign val="subscript"/>
        <sz val="16"/>
        <color theme="1"/>
        <rFont val="Times New Roman"/>
        <family val="1"/>
        <charset val="162"/>
      </rPr>
      <t>y</t>
    </r>
  </si>
  <si>
    <r>
      <t>I</t>
    </r>
    <r>
      <rPr>
        <vertAlign val="subscript"/>
        <sz val="16"/>
        <color theme="1"/>
        <rFont val="Times New Roman"/>
        <family val="1"/>
        <charset val="162"/>
      </rPr>
      <t>x</t>
    </r>
  </si>
  <si>
    <t>F(x)</t>
  </si>
  <si>
    <t>Analitik çözüm değeri</t>
  </si>
  <si>
    <t>I</t>
  </si>
  <si>
    <t>%Ey</t>
  </si>
  <si>
    <t>Romberg İntegrali ile Sonuç İyileştirme</t>
  </si>
  <si>
    <t>Et</t>
  </si>
  <si>
    <r>
      <t>c</t>
    </r>
    <r>
      <rPr>
        <vertAlign val="subscript"/>
        <sz val="16"/>
        <color theme="1"/>
        <rFont val="Times New Roman"/>
        <family val="1"/>
        <charset val="162"/>
      </rPr>
      <t>0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</si>
  <si>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1</t>
    </r>
  </si>
  <si>
    <r>
      <t>a</t>
    </r>
    <r>
      <rPr>
        <vertAlign val="subscript"/>
        <sz val="16"/>
        <color theme="1"/>
        <rFont val="Times New Roman"/>
        <family val="1"/>
        <charset val="162"/>
      </rPr>
      <t>0</t>
    </r>
    <r>
      <rPr>
        <sz val="16"/>
        <color theme="1"/>
        <rFont val="Times New Roman"/>
        <family val="2"/>
        <charset val="162"/>
      </rPr>
      <t>=(b+a)/2</t>
    </r>
  </si>
  <si>
    <r>
      <t>a</t>
    </r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=(b-a)/2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</si>
  <si>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</t>
    </r>
    <r>
      <rPr>
        <sz val="16"/>
        <color theme="1"/>
        <rFont val="Times New Roman"/>
        <family val="2"/>
        <charset val="162"/>
      </rPr>
      <t>=a</t>
    </r>
    <r>
      <rPr>
        <vertAlign val="subscript"/>
        <sz val="16"/>
        <color theme="1"/>
        <rFont val="Times New Roman"/>
        <family val="1"/>
        <charset val="162"/>
      </rPr>
      <t>0</t>
    </r>
    <r>
      <rPr>
        <sz val="16"/>
        <color theme="1"/>
        <rFont val="Times New Roman"/>
        <family val="2"/>
        <charset val="162"/>
      </rPr>
      <t>+a</t>
    </r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*x</t>
    </r>
    <r>
      <rPr>
        <vertAlign val="subscript"/>
        <sz val="16"/>
        <color theme="1"/>
        <rFont val="Times New Roman"/>
        <family val="1"/>
        <charset val="162"/>
      </rPr>
      <t>d</t>
    </r>
  </si>
  <si>
    <r>
      <t>dx</t>
    </r>
    <r>
      <rPr>
        <vertAlign val="subscript"/>
        <sz val="16"/>
        <color theme="1"/>
        <rFont val="Times New Roman"/>
        <family val="1"/>
        <charset val="162"/>
      </rPr>
      <t>new</t>
    </r>
    <r>
      <rPr>
        <sz val="16"/>
        <color theme="1"/>
        <rFont val="Times New Roman"/>
        <family val="2"/>
        <charset val="162"/>
      </rPr>
      <t>=a</t>
    </r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1"/>
        <charset val="162"/>
      </rPr>
      <t>*dx</t>
    </r>
    <r>
      <rPr>
        <vertAlign val="subscript"/>
        <sz val="16"/>
        <color theme="1"/>
        <rFont val="Times New Roman"/>
        <family val="1"/>
        <charset val="162"/>
      </rPr>
      <t>d</t>
    </r>
  </si>
  <si>
    <r>
      <t>a</t>
    </r>
    <r>
      <rPr>
        <vertAlign val="subscript"/>
        <sz val="16"/>
        <color theme="1"/>
        <rFont val="Times New Roman"/>
        <family val="1"/>
        <charset val="162"/>
      </rPr>
      <t>0</t>
    </r>
  </si>
  <si>
    <r>
      <t>a</t>
    </r>
    <r>
      <rPr>
        <vertAlign val="subscript"/>
        <sz val="16"/>
        <color theme="1"/>
        <rFont val="Times New Roman"/>
        <family val="1"/>
        <charset val="162"/>
      </rPr>
      <t>1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</si>
  <si>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d1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</si>
  <si>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d2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</si>
  <si>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new1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</si>
  <si>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new2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</si>
  <si>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new1</t>
    </r>
    <r>
      <rPr>
        <sz val="16"/>
        <color theme="1"/>
        <rFont val="Times New Roman"/>
        <family val="2"/>
        <charset val="162"/>
      </rPr>
      <t>)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</si>
  <si>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new2</t>
    </r>
    <r>
      <rPr>
        <sz val="16"/>
        <color theme="1"/>
        <rFont val="Times New Roman"/>
        <family val="2"/>
        <charset val="162"/>
      </rPr>
      <t>)</t>
    </r>
  </si>
  <si>
    <r>
      <rPr>
        <vertAlign val="subscript"/>
        <sz val="16"/>
        <color theme="1"/>
        <rFont val="Times New Roman"/>
        <family val="1"/>
        <charset val="162"/>
      </rPr>
      <t>0-1</t>
    </r>
    <r>
      <rPr>
        <sz val="16"/>
        <color theme="1"/>
        <rFont val="Times New Roman"/>
        <family val="2"/>
        <charset val="162"/>
      </rPr>
      <t>∫</t>
    </r>
    <r>
      <rPr>
        <vertAlign val="super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F(x</t>
    </r>
    <r>
      <rPr>
        <vertAlign val="subscript"/>
        <sz val="16"/>
        <color theme="1"/>
        <rFont val="Times New Roman"/>
        <family val="1"/>
        <charset val="162"/>
      </rPr>
      <t>new</t>
    </r>
    <r>
      <rPr>
        <sz val="16"/>
        <color theme="1"/>
        <rFont val="Times New Roman"/>
        <family val="2"/>
        <charset val="162"/>
      </rPr>
      <t>)=1/[(1+(3*x</t>
    </r>
    <r>
      <rPr>
        <vertAlign val="subscript"/>
        <sz val="16"/>
        <color theme="1"/>
        <rFont val="Times New Roman"/>
        <family val="1"/>
        <charset val="162"/>
      </rPr>
      <t>new</t>
    </r>
    <r>
      <rPr>
        <sz val="16"/>
        <color theme="1"/>
        <rFont val="Times New Roman"/>
        <family val="2"/>
        <charset val="162"/>
      </rPr>
      <t>)</t>
    </r>
    <r>
      <rPr>
        <vertAlign val="superscript"/>
        <sz val="16"/>
        <color theme="1"/>
        <rFont val="Times New Roman"/>
        <family val="1"/>
        <charset val="162"/>
      </rPr>
      <t>2</t>
    </r>
    <r>
      <rPr>
        <sz val="16"/>
        <color theme="1"/>
        <rFont val="Times New Roman"/>
        <family val="2"/>
        <charset val="162"/>
      </rPr>
      <t>]*3*dx</t>
    </r>
    <r>
      <rPr>
        <vertAlign val="subscript"/>
        <sz val="16"/>
        <color theme="1"/>
        <rFont val="Times New Roman"/>
        <family val="1"/>
        <charset val="162"/>
      </rPr>
      <t>new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</si>
  <si>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0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new1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</si>
  <si>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1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new2</t>
    </r>
    <r>
      <rPr>
        <sz val="16"/>
        <color theme="1"/>
        <rFont val="Times New Roman"/>
        <family val="2"/>
        <charset val="162"/>
      </rPr>
      <t>)</t>
    </r>
  </si>
  <si>
    <t>%Etr</t>
  </si>
  <si>
    <t xml:space="preserve">İki Noktalı Gauss-Legendre </t>
  </si>
  <si>
    <t>Toplam:</t>
  </si>
  <si>
    <t xml:space="preserve">Üç Noktalı Gauss-Legendre </t>
  </si>
  <si>
    <r>
      <t>c</t>
    </r>
    <r>
      <rPr>
        <vertAlign val="subscript"/>
        <sz val="16"/>
        <color theme="1"/>
        <rFont val="Times New Roman"/>
        <family val="1"/>
        <charset val="162"/>
      </rPr>
      <t>2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</si>
  <si>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d3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</si>
  <si>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new3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</si>
  <si>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new3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</si>
  <si>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2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new3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</si>
  <si>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3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</si>
  <si>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d4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</si>
  <si>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new4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</si>
  <si>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new4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</si>
  <si>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3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new4</t>
    </r>
    <r>
      <rPr>
        <sz val="16"/>
        <color theme="1"/>
        <rFont val="Times New Roman"/>
        <family val="2"/>
        <charset val="162"/>
      </rPr>
      <t>)</t>
    </r>
  </si>
  <si>
    <t xml:space="preserve">Dört Noktalı Gauss-Legendre </t>
  </si>
  <si>
    <r>
      <t>c</t>
    </r>
    <r>
      <rPr>
        <vertAlign val="subscript"/>
        <sz val="16"/>
        <color theme="1"/>
        <rFont val="Times New Roman"/>
        <family val="1"/>
        <charset val="162"/>
      </rPr>
      <t>4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</si>
  <si>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d5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</si>
  <si>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new5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</si>
  <si>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new5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</si>
  <si>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4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new5</t>
    </r>
    <r>
      <rPr>
        <sz val="16"/>
        <color theme="1"/>
        <rFont val="Times New Roman"/>
        <family val="2"/>
        <charset val="162"/>
      </rPr>
      <t>)</t>
    </r>
  </si>
  <si>
    <t xml:space="preserve">Beş Noktalı Gauss-Legendre </t>
  </si>
  <si>
    <r>
      <t>c</t>
    </r>
    <r>
      <rPr>
        <vertAlign val="subscript"/>
        <sz val="16"/>
        <color theme="1"/>
        <rFont val="Times New Roman"/>
        <family val="1"/>
        <charset val="162"/>
      </rPr>
      <t>5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</si>
  <si>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d6</t>
    </r>
  </si>
  <si>
    <r>
      <t>x</t>
    </r>
    <r>
      <rPr>
        <vertAlign val="subscript"/>
        <sz val="16"/>
        <color theme="1"/>
        <rFont val="Times New Roman"/>
        <family val="1"/>
        <charset val="162"/>
      </rPr>
      <t>new6</t>
    </r>
  </si>
  <si>
    <r>
      <t>F(x</t>
    </r>
    <r>
      <rPr>
        <vertAlign val="subscript"/>
        <sz val="16"/>
        <color theme="1"/>
        <rFont val="Times New Roman"/>
        <family val="1"/>
        <charset val="162"/>
      </rPr>
      <t>new6</t>
    </r>
    <r>
      <rPr>
        <sz val="16"/>
        <color theme="1"/>
        <rFont val="Times New Roman"/>
        <family val="2"/>
        <charset val="162"/>
      </rPr>
      <t>)</t>
    </r>
  </si>
  <si>
    <r>
      <t>c</t>
    </r>
    <r>
      <rPr>
        <vertAlign val="subscript"/>
        <sz val="16"/>
        <color theme="1"/>
        <rFont val="Times New Roman"/>
        <family val="1"/>
        <charset val="162"/>
      </rPr>
      <t>5</t>
    </r>
    <r>
      <rPr>
        <sz val="16"/>
        <color theme="1"/>
        <rFont val="Times New Roman"/>
        <family val="2"/>
        <charset val="162"/>
      </rPr>
      <t>*F(x</t>
    </r>
    <r>
      <rPr>
        <vertAlign val="subscript"/>
        <sz val="16"/>
        <color theme="1"/>
        <rFont val="Times New Roman"/>
        <family val="1"/>
        <charset val="162"/>
      </rPr>
      <t>new6</t>
    </r>
    <r>
      <rPr>
        <sz val="16"/>
        <color theme="1"/>
        <rFont val="Times New Roman"/>
        <family val="2"/>
        <charset val="162"/>
      </rPr>
      <t>)</t>
    </r>
  </si>
  <si>
    <t xml:space="preserve">Altı Noktalı Gauss-Legendre </t>
  </si>
  <si>
    <t>Gerçek Değer:</t>
  </si>
  <si>
    <t>t (sn)</t>
  </si>
  <si>
    <t xml:space="preserve"> v (m/s)</t>
  </si>
  <si>
    <t>Çoklu Trapez İle Çözüm</t>
  </si>
  <si>
    <t>Çoklu 1/3 Simpson İle Çözüm</t>
  </si>
  <si>
    <t>Çoklu 3/8 Simpson İle Çözüm</t>
  </si>
  <si>
    <t>-</t>
  </si>
  <si>
    <t>İleriye Doğru Sonlu Bölünmüş Fark Formülleri</t>
  </si>
  <si>
    <t>Geriye Doğru Sonlu Bölünmüş Fark Formülleri</t>
  </si>
  <si>
    <t>Merkezi Sonlu Bölünmüş Fark Formülleri</t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</si>
  <si>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)=[F(x</t>
    </r>
    <r>
      <rPr>
        <vertAlign val="subscript"/>
        <sz val="16"/>
        <color theme="1"/>
        <rFont val="Times New Roman"/>
        <family val="1"/>
        <charset val="162"/>
      </rPr>
      <t>i+1</t>
    </r>
    <r>
      <rPr>
        <sz val="16"/>
        <color theme="1"/>
        <rFont val="Times New Roman"/>
        <family val="2"/>
        <charset val="162"/>
      </rPr>
      <t>)-F(x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)]/h</t>
    </r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</si>
  <si>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)=[-F'(x</t>
    </r>
    <r>
      <rPr>
        <vertAlign val="subscript"/>
        <sz val="16"/>
        <color theme="1"/>
        <rFont val="Times New Roman"/>
        <family val="1"/>
        <charset val="162"/>
      </rPr>
      <t>i+2</t>
    </r>
    <r>
      <rPr>
        <sz val="16"/>
        <color theme="1"/>
        <rFont val="Times New Roman"/>
        <family val="2"/>
        <charset val="162"/>
      </rPr>
      <t>)+4*F(x</t>
    </r>
    <r>
      <rPr>
        <vertAlign val="subscript"/>
        <sz val="16"/>
        <color theme="1"/>
        <rFont val="Times New Roman"/>
        <family val="1"/>
        <charset val="162"/>
      </rPr>
      <t>i+1</t>
    </r>
    <r>
      <rPr>
        <sz val="16"/>
        <color theme="1"/>
        <rFont val="Times New Roman"/>
        <family val="2"/>
        <charset val="162"/>
      </rPr>
      <t>)-3*F(x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)]/2h</t>
    </r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</si>
  <si>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)=[F(x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)-F(x</t>
    </r>
    <r>
      <rPr>
        <vertAlign val="subscript"/>
        <sz val="16"/>
        <color theme="1"/>
        <rFont val="Times New Roman"/>
        <family val="1"/>
        <charset val="162"/>
      </rPr>
      <t>i-1</t>
    </r>
    <r>
      <rPr>
        <sz val="16"/>
        <color theme="1"/>
        <rFont val="Times New Roman"/>
        <family val="2"/>
        <charset val="162"/>
      </rPr>
      <t>)]/h</t>
    </r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</si>
  <si>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)=[F(x</t>
    </r>
    <r>
      <rPr>
        <vertAlign val="subscript"/>
        <sz val="16"/>
        <color theme="1"/>
        <rFont val="Times New Roman"/>
        <family val="1"/>
        <charset val="162"/>
      </rPr>
      <t>i-2</t>
    </r>
    <r>
      <rPr>
        <sz val="16"/>
        <color theme="1"/>
        <rFont val="Times New Roman"/>
        <family val="2"/>
        <charset val="162"/>
      </rPr>
      <t>)-4*F(x</t>
    </r>
    <r>
      <rPr>
        <vertAlign val="subscript"/>
        <sz val="16"/>
        <color theme="1"/>
        <rFont val="Times New Roman"/>
        <family val="1"/>
        <charset val="162"/>
      </rPr>
      <t>i-1</t>
    </r>
    <r>
      <rPr>
        <sz val="16"/>
        <color theme="1"/>
        <rFont val="Times New Roman"/>
        <family val="2"/>
        <charset val="162"/>
      </rPr>
      <t>)+3*F(x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)]/2h</t>
    </r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</si>
  <si>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)=[F(x</t>
    </r>
    <r>
      <rPr>
        <vertAlign val="subscript"/>
        <sz val="16"/>
        <color theme="1"/>
        <rFont val="Times New Roman"/>
        <family val="1"/>
        <charset val="162"/>
      </rPr>
      <t>i+1</t>
    </r>
    <r>
      <rPr>
        <sz val="16"/>
        <color theme="1"/>
        <rFont val="Times New Roman"/>
        <family val="2"/>
        <charset val="162"/>
      </rPr>
      <t>)-F(x</t>
    </r>
    <r>
      <rPr>
        <vertAlign val="subscript"/>
        <sz val="16"/>
        <color theme="1"/>
        <rFont val="Times New Roman"/>
        <family val="1"/>
        <charset val="162"/>
      </rPr>
      <t>i-1</t>
    </r>
    <r>
      <rPr>
        <sz val="16"/>
        <color theme="1"/>
        <rFont val="Times New Roman"/>
        <family val="2"/>
        <charset val="162"/>
      </rPr>
      <t>)]/2h</t>
    </r>
  </si>
  <si>
    <r>
      <t>F'(x</t>
    </r>
    <r>
      <rPr>
        <vertAlign val="subscript"/>
        <sz val="16"/>
        <color theme="1"/>
        <rFont val="Times New Roman"/>
        <family val="1"/>
        <charset val="162"/>
      </rPr>
      <t>i</t>
    </r>
    <r>
      <rPr>
        <sz val="16"/>
        <color theme="1"/>
        <rFont val="Times New Roman"/>
        <family val="2"/>
        <charset val="162"/>
      </rPr>
      <t>)=[-F(x</t>
    </r>
    <r>
      <rPr>
        <vertAlign val="subscript"/>
        <sz val="16"/>
        <color theme="1"/>
        <rFont val="Times New Roman"/>
        <family val="1"/>
        <charset val="162"/>
      </rPr>
      <t>i+2</t>
    </r>
    <r>
      <rPr>
        <sz val="16"/>
        <color theme="1"/>
        <rFont val="Times New Roman"/>
        <family val="2"/>
        <charset val="162"/>
      </rPr>
      <t>)+8*F(x</t>
    </r>
    <r>
      <rPr>
        <vertAlign val="subscript"/>
        <sz val="16"/>
        <color theme="1"/>
        <rFont val="Times New Roman"/>
        <family val="1"/>
        <charset val="162"/>
      </rPr>
      <t>i+1</t>
    </r>
    <r>
      <rPr>
        <sz val="16"/>
        <color theme="1"/>
        <rFont val="Times New Roman"/>
        <family val="2"/>
        <charset val="162"/>
      </rPr>
      <t>)-8*F(x</t>
    </r>
    <r>
      <rPr>
        <vertAlign val="subscript"/>
        <sz val="16"/>
        <color theme="1"/>
        <rFont val="Times New Roman"/>
        <family val="1"/>
        <charset val="162"/>
      </rPr>
      <t>i-1</t>
    </r>
    <r>
      <rPr>
        <sz val="16"/>
        <color theme="1"/>
        <rFont val="Times New Roman"/>
        <family val="2"/>
        <charset val="162"/>
      </rPr>
      <t>)+F(x</t>
    </r>
    <r>
      <rPr>
        <vertAlign val="subscript"/>
        <sz val="16"/>
        <color theme="1"/>
        <rFont val="Times New Roman"/>
        <family val="1"/>
        <charset val="162"/>
      </rPr>
      <t>i-2</t>
    </r>
    <r>
      <rPr>
        <sz val="16"/>
        <color theme="1"/>
        <rFont val="Times New Roman"/>
        <family val="2"/>
        <charset val="162"/>
      </rPr>
      <t>)]/12h</t>
    </r>
  </si>
  <si>
    <t>F'(30)</t>
  </si>
  <si>
    <t>F'(0)</t>
  </si>
  <si>
    <t>t=0 anından daha önce bir v değeri olmadığından geriye doğru ve merkezi sonlu bölünmüş fark formülleriyle hesaplama yapılamaz.</t>
  </si>
  <si>
    <t>Sonuç</t>
  </si>
  <si>
    <t>NB Ekledi</t>
  </si>
  <si>
    <t>Resimi</t>
  </si>
  <si>
    <t>NB Düzeltme</t>
  </si>
  <si>
    <t>Aracın 5 m/s hız civarında sabit hızla hareke ettiği görülmektedir. İvmesinin sıfır veya sıfıra yakın bir değerde çıkmasını bekleriz en doğru sonuç</t>
  </si>
  <si>
    <t>merkezi bölünmüş farkla bulunur.</t>
  </si>
  <si>
    <t>Not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</si>
</sst>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6"/>
      <color theme="1"/>
      <name val="Times New Roman"/>
      <family val="2"/>
      <charset val="162"/>
    </font>
    <font>
      <vertAlign val="superscript"/>
      <sz val="16"/>
      <color theme="1"/>
      <name val="Times New Roman"/>
      <family val="1"/>
      <charset val="162"/>
    </font>
    <font>
      <vertAlign val="subscript"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Hız</a:t>
            </a:r>
            <a:r>
              <a:rPr lang="tr-TR" baseline="0"/>
              <a:t> - Zaman Grafiği</a:t>
            </a:r>
            <a:endParaRPr lang="tr-T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Hız</c:v>
          </c:tx>
          <c:trendline>
            <c:trendlineType val="log"/>
            <c:dispRSqr val="0"/>
            <c:dispEq val="0"/>
          </c:trendline>
          <c:xVal>
            <c:numRef>
              <c:f>'3. Soru A Şıkkı'!$A$2:$A$14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xVal>
          <c:yVal>
            <c:numRef>
              <c:f>'3. Soru A Şıkkı'!$B$2:$B$14</c:f>
              <c:numCache>
                <c:formatCode>General</c:formatCode>
                <c:ptCount val="13"/>
                <c:pt idx="0">
                  <c:v>0</c:v>
                </c:pt>
                <c:pt idx="1">
                  <c:v>5.1794510000000002</c:v>
                </c:pt>
                <c:pt idx="2">
                  <c:v>5.0411619999999999</c:v>
                </c:pt>
                <c:pt idx="3">
                  <c:v>5.1642250000000001</c:v>
                </c:pt>
                <c:pt idx="4">
                  <c:v>5.2741160000000002</c:v>
                </c:pt>
                <c:pt idx="5">
                  <c:v>5.1303270000000003</c:v>
                </c:pt>
                <c:pt idx="6">
                  <c:v>5.0101690000000003</c:v>
                </c:pt>
                <c:pt idx="7">
                  <c:v>5.3879060000000001</c:v>
                </c:pt>
                <c:pt idx="8">
                  <c:v>5.3635809999999999</c:v>
                </c:pt>
                <c:pt idx="9">
                  <c:v>5.1284739999999998</c:v>
                </c:pt>
                <c:pt idx="10">
                  <c:v>5.3139479999999999</c:v>
                </c:pt>
                <c:pt idx="11">
                  <c:v>5.45709</c:v>
                </c:pt>
                <c:pt idx="12">
                  <c:v>5.179913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30-4ADF-AE2A-71A2359F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97472"/>
        <c:axId val="110924928"/>
      </c:scatterChart>
      <c:valAx>
        <c:axId val="1106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Zaman</a:t>
                </a:r>
                <a:r>
                  <a:rPr lang="tr-TR" baseline="0"/>
                  <a:t> (sn)</a:t>
                </a:r>
                <a:endParaRPr lang="tr-T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924928"/>
        <c:crosses val="autoZero"/>
        <c:crossBetween val="midCat"/>
      </c:valAx>
      <c:valAx>
        <c:axId val="11092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Hız</a:t>
                </a:r>
                <a:r>
                  <a:rPr lang="tr-TR" baseline="0"/>
                  <a:t> (m/s)</a:t>
                </a:r>
                <a:endParaRPr lang="tr-T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697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165100</xdr:rowOff>
    </xdr:from>
    <xdr:to>
      <xdr:col>9</xdr:col>
      <xdr:colOff>828675</xdr:colOff>
      <xdr:row>19</xdr:row>
      <xdr:rowOff>203200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058275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123825</xdr:colOff>
      <xdr:row>13</xdr:row>
      <xdr:rowOff>247650</xdr:rowOff>
    </xdr:to>
    <xdr:graphicFrame macro="">
      <xdr:nvGraphicFramePr>
        <xdr:cNvPr id="5" name="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13"/>
  <sheetViews>
    <sheetView topLeftCell="A7" zoomScale="75" zoomScaleNormal="75" workbookViewId="0">
      <selection activeCell="K11" sqref="K11"/>
    </sheetView>
  </sheetViews>
  <sheetFormatPr defaultRowHeight="20.25" x14ac:dyDescent="0.3"/>
  <sheetData>
    <row r="1" spans="1:11" x14ac:dyDescent="0.3">
      <c r="A1" s="1" t="s">
        <v>7</v>
      </c>
      <c r="B1" s="1" t="s">
        <v>6</v>
      </c>
      <c r="C1" s="1" t="s">
        <v>8</v>
      </c>
      <c r="E1" s="27" t="s">
        <v>3</v>
      </c>
      <c r="F1" s="27"/>
      <c r="G1" s="27"/>
    </row>
    <row r="2" spans="1:11" ht="23.25" x14ac:dyDescent="0.3">
      <c r="A2" s="2">
        <v>1</v>
      </c>
      <c r="B2" s="2">
        <v>2</v>
      </c>
      <c r="C2" s="2">
        <v>36</v>
      </c>
      <c r="E2" s="26" t="s">
        <v>2</v>
      </c>
      <c r="F2" s="26"/>
      <c r="G2" s="26"/>
    </row>
    <row r="3" spans="1:11" x14ac:dyDescent="0.3">
      <c r="A3" s="2">
        <v>2</v>
      </c>
      <c r="B3" s="2">
        <v>3</v>
      </c>
      <c r="C3" s="2">
        <v>648</v>
      </c>
    </row>
    <row r="4" spans="1:11" x14ac:dyDescent="0.3">
      <c r="A4" s="2">
        <v>3</v>
      </c>
      <c r="B4" s="2">
        <v>4</v>
      </c>
      <c r="C4" s="2">
        <v>3888</v>
      </c>
      <c r="E4" s="21" t="s">
        <v>0</v>
      </c>
      <c r="F4" s="24">
        <f>B2</f>
        <v>2</v>
      </c>
      <c r="H4" s="21" t="s">
        <v>9</v>
      </c>
      <c r="I4" s="24">
        <f>(F5-F4)/F6</f>
        <v>1</v>
      </c>
    </row>
    <row r="5" spans="1:11" ht="23.25" x14ac:dyDescent="0.4">
      <c r="E5" s="21" t="s">
        <v>1</v>
      </c>
      <c r="F5" s="24">
        <f>B4</f>
        <v>4</v>
      </c>
      <c r="H5" s="21" t="s">
        <v>11</v>
      </c>
      <c r="I5" s="24">
        <f>(I4/3)*(C2+4*C3+C4)</f>
        <v>2172</v>
      </c>
    </row>
    <row r="6" spans="1:11" ht="25.5" x14ac:dyDescent="0.4">
      <c r="A6" s="25" t="s">
        <v>10</v>
      </c>
      <c r="B6" s="25"/>
      <c r="C6" s="25"/>
      <c r="E6" s="21" t="s">
        <v>5</v>
      </c>
      <c r="F6" s="24">
        <v>2</v>
      </c>
      <c r="H6" s="21" t="s">
        <v>12</v>
      </c>
      <c r="I6" s="24">
        <f>I5*(A4-A2)</f>
        <v>4344</v>
      </c>
    </row>
    <row r="7" spans="1:11" x14ac:dyDescent="0.3">
      <c r="H7" s="35" t="s">
        <v>82</v>
      </c>
      <c r="I7" s="36">
        <f>I6/4</f>
        <v>1086</v>
      </c>
      <c r="J7" s="37" t="s">
        <v>83</v>
      </c>
    </row>
    <row r="12" spans="1:11" x14ac:dyDescent="0.3">
      <c r="K12" t="s">
        <v>84</v>
      </c>
    </row>
    <row r="13" spans="1:11" x14ac:dyDescent="0.3">
      <c r="K13" t="s">
        <v>83</v>
      </c>
    </row>
  </sheetData>
  <mergeCells count="3">
    <mergeCell ref="A6:C6"/>
    <mergeCell ref="E2:G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K26"/>
  <sheetViews>
    <sheetView zoomScale="75" zoomScaleNormal="75" workbookViewId="0">
      <selection activeCell="H20" sqref="H20"/>
    </sheetView>
  </sheetViews>
  <sheetFormatPr defaultRowHeight="20.25" x14ac:dyDescent="0.3"/>
  <cols>
    <col min="7" max="7" width="11.08984375" bestFit="1" customWidth="1"/>
  </cols>
  <sheetData>
    <row r="1" spans="1:11" x14ac:dyDescent="0.3">
      <c r="A1" s="6" t="s">
        <v>7</v>
      </c>
      <c r="B1" s="6" t="s">
        <v>13</v>
      </c>
      <c r="D1" s="27" t="s">
        <v>14</v>
      </c>
      <c r="E1" s="27"/>
      <c r="G1" s="6" t="s">
        <v>7</v>
      </c>
      <c r="H1" s="6" t="s">
        <v>13</v>
      </c>
      <c r="J1" s="27" t="s">
        <v>14</v>
      </c>
      <c r="K1" s="27"/>
    </row>
    <row r="2" spans="1:11" x14ac:dyDescent="0.3">
      <c r="A2" s="5">
        <v>-3</v>
      </c>
      <c r="B2" s="5">
        <f>1/(1+A2^2)</f>
        <v>0.1</v>
      </c>
      <c r="D2" s="29">
        <f>ATAN(A26)-ATAN(A2)</f>
        <v>2.4980915447965089</v>
      </c>
      <c r="E2" s="29"/>
      <c r="G2" s="5">
        <v>-3</v>
      </c>
      <c r="H2" s="5">
        <f>1/(1+G2^2)</f>
        <v>0.1</v>
      </c>
      <c r="J2" s="29">
        <f>ATAN(G14)-ATAN(G2)</f>
        <v>2.4980915447965089</v>
      </c>
      <c r="K2" s="29"/>
    </row>
    <row r="3" spans="1:11" x14ac:dyDescent="0.3">
      <c r="A3" s="5">
        <v>-2.75</v>
      </c>
      <c r="B3" s="5">
        <f>1/(1+A3^2)</f>
        <v>0.11678832116788321</v>
      </c>
      <c r="G3" s="5">
        <v>-2.5</v>
      </c>
      <c r="H3" s="5">
        <f t="shared" ref="H3:H14" si="0">1/(1+G3^2)</f>
        <v>0.13793103448275862</v>
      </c>
    </row>
    <row r="4" spans="1:11" x14ac:dyDescent="0.3">
      <c r="A4" s="5">
        <v>-2.5</v>
      </c>
      <c r="B4" s="5">
        <f t="shared" ref="B4:B26" si="1">1/(1+A4^2)</f>
        <v>0.13793103448275862</v>
      </c>
      <c r="D4" s="27" t="s">
        <v>4</v>
      </c>
      <c r="E4" s="27"/>
      <c r="G4" s="5">
        <v>-2</v>
      </c>
      <c r="H4" s="5">
        <f t="shared" si="0"/>
        <v>0.2</v>
      </c>
      <c r="J4" s="27" t="s">
        <v>4</v>
      </c>
      <c r="K4" s="27"/>
    </row>
    <row r="5" spans="1:11" x14ac:dyDescent="0.3">
      <c r="A5" s="5">
        <v>-2.25</v>
      </c>
      <c r="B5" s="5">
        <f t="shared" si="1"/>
        <v>0.16494845360824742</v>
      </c>
      <c r="D5" s="1" t="s">
        <v>0</v>
      </c>
      <c r="E5" s="2">
        <f>A2</f>
        <v>-3</v>
      </c>
      <c r="G5" s="5">
        <v>-1.5</v>
      </c>
      <c r="H5" s="5">
        <f t="shared" si="0"/>
        <v>0.30769230769230771</v>
      </c>
      <c r="J5" s="1" t="s">
        <v>0</v>
      </c>
      <c r="K5" s="2">
        <f>G2</f>
        <v>-3</v>
      </c>
    </row>
    <row r="6" spans="1:11" x14ac:dyDescent="0.3">
      <c r="A6" s="5">
        <v>-2</v>
      </c>
      <c r="B6" s="5">
        <f t="shared" si="1"/>
        <v>0.2</v>
      </c>
      <c r="D6" s="1" t="s">
        <v>1</v>
      </c>
      <c r="E6" s="2">
        <f>A26</f>
        <v>3</v>
      </c>
      <c r="G6" s="5">
        <v>-1</v>
      </c>
      <c r="H6" s="5">
        <f t="shared" si="0"/>
        <v>0.5</v>
      </c>
      <c r="J6" s="1" t="s">
        <v>1</v>
      </c>
      <c r="K6" s="2">
        <f>G14</f>
        <v>3</v>
      </c>
    </row>
    <row r="7" spans="1:11" x14ac:dyDescent="0.3">
      <c r="A7" s="5">
        <v>-1.75</v>
      </c>
      <c r="B7" s="5">
        <f t="shared" si="1"/>
        <v>0.24615384615384617</v>
      </c>
      <c r="D7" s="1" t="s">
        <v>5</v>
      </c>
      <c r="E7" s="2">
        <v>24</v>
      </c>
      <c r="G7" s="5">
        <v>-0.5</v>
      </c>
      <c r="H7" s="5">
        <f t="shared" si="0"/>
        <v>0.8</v>
      </c>
      <c r="J7" s="1" t="s">
        <v>5</v>
      </c>
      <c r="K7" s="2">
        <v>12</v>
      </c>
    </row>
    <row r="8" spans="1:11" x14ac:dyDescent="0.3">
      <c r="A8" s="5">
        <v>-1.5</v>
      </c>
      <c r="B8" s="5">
        <f t="shared" si="1"/>
        <v>0.30769230769230771</v>
      </c>
      <c r="G8" s="5">
        <v>0</v>
      </c>
      <c r="H8" s="5">
        <f t="shared" si="0"/>
        <v>1</v>
      </c>
    </row>
    <row r="9" spans="1:11" x14ac:dyDescent="0.3">
      <c r="A9" s="5">
        <v>-1.25</v>
      </c>
      <c r="B9" s="5">
        <f t="shared" si="1"/>
        <v>0.3902439024390244</v>
      </c>
      <c r="D9" s="6" t="s">
        <v>9</v>
      </c>
      <c r="E9" s="3">
        <f>(E6-E5)/E7</f>
        <v>0.25</v>
      </c>
      <c r="G9" s="5">
        <v>0.5</v>
      </c>
      <c r="H9" s="5">
        <f t="shared" si="0"/>
        <v>0.8</v>
      </c>
      <c r="J9" s="1" t="s">
        <v>9</v>
      </c>
      <c r="K9" s="3">
        <f>(K6-K5)/K7</f>
        <v>0.5</v>
      </c>
    </row>
    <row r="10" spans="1:11" x14ac:dyDescent="0.3">
      <c r="A10" s="5">
        <v>-1</v>
      </c>
      <c r="B10" s="5">
        <f t="shared" si="1"/>
        <v>0.5</v>
      </c>
      <c r="D10" s="6" t="s">
        <v>15</v>
      </c>
      <c r="E10" s="3">
        <f>(E9/2)*(B2+(2*SUM(B3:B25))+B26)</f>
        <v>2.497467168066152</v>
      </c>
      <c r="G10" s="5">
        <v>1</v>
      </c>
      <c r="H10" s="5">
        <f t="shared" si="0"/>
        <v>0.5</v>
      </c>
      <c r="J10" s="1" t="s">
        <v>15</v>
      </c>
      <c r="K10" s="3">
        <f>(K9/2)*(H2+(2*SUM(H3:H13))+H14)</f>
        <v>2.4956233421750662</v>
      </c>
    </row>
    <row r="11" spans="1:11" x14ac:dyDescent="0.3">
      <c r="A11" s="5">
        <v>-0.75</v>
      </c>
      <c r="B11" s="5">
        <f t="shared" si="1"/>
        <v>0.64</v>
      </c>
      <c r="D11" s="6" t="s">
        <v>16</v>
      </c>
      <c r="E11" s="3">
        <f>ABS((D2-E10)/D2)*100</f>
        <v>2.4994149299990089E-2</v>
      </c>
      <c r="G11" s="5">
        <v>1.5</v>
      </c>
      <c r="H11" s="5">
        <f t="shared" si="0"/>
        <v>0.30769230769230771</v>
      </c>
      <c r="J11" s="1" t="s">
        <v>16</v>
      </c>
      <c r="K11" s="3">
        <f>ABS((J2-K10)/J2)*100</f>
        <v>9.8803529701859127E-2</v>
      </c>
    </row>
    <row r="12" spans="1:11" x14ac:dyDescent="0.3">
      <c r="A12" s="5">
        <v>-0.5</v>
      </c>
      <c r="B12" s="5">
        <f t="shared" si="1"/>
        <v>0.8</v>
      </c>
      <c r="G12" s="5">
        <v>2</v>
      </c>
      <c r="H12" s="5">
        <f t="shared" si="0"/>
        <v>0.2</v>
      </c>
    </row>
    <row r="13" spans="1:11" x14ac:dyDescent="0.3">
      <c r="A13" s="5">
        <v>-0.25</v>
      </c>
      <c r="B13" s="5">
        <f t="shared" si="1"/>
        <v>0.94117647058823528</v>
      </c>
      <c r="G13" s="5">
        <v>2.5</v>
      </c>
      <c r="H13" s="5">
        <f t="shared" si="0"/>
        <v>0.13793103448275862</v>
      </c>
    </row>
    <row r="14" spans="1:11" x14ac:dyDescent="0.3">
      <c r="A14" s="5">
        <v>0</v>
      </c>
      <c r="B14" s="5">
        <f t="shared" si="1"/>
        <v>1</v>
      </c>
      <c r="G14" s="5">
        <v>3</v>
      </c>
      <c r="H14" s="5">
        <f t="shared" si="0"/>
        <v>0.1</v>
      </c>
    </row>
    <row r="15" spans="1:11" x14ac:dyDescent="0.3">
      <c r="A15" s="5">
        <v>0.25</v>
      </c>
      <c r="B15" s="5">
        <f t="shared" si="1"/>
        <v>0.94117647058823528</v>
      </c>
    </row>
    <row r="16" spans="1:11" x14ac:dyDescent="0.3">
      <c r="A16" s="5">
        <v>0.5</v>
      </c>
      <c r="B16" s="5">
        <f t="shared" si="1"/>
        <v>0.8</v>
      </c>
    </row>
    <row r="17" spans="1:9" x14ac:dyDescent="0.3">
      <c r="A17" s="5">
        <v>0.75</v>
      </c>
      <c r="B17" s="5">
        <f t="shared" si="1"/>
        <v>0.64</v>
      </c>
      <c r="E17" s="28" t="s">
        <v>17</v>
      </c>
      <c r="F17" s="28"/>
      <c r="G17" s="28"/>
      <c r="H17" s="28"/>
      <c r="I17" s="28"/>
    </row>
    <row r="18" spans="1:9" x14ac:dyDescent="0.3">
      <c r="A18" s="5">
        <v>1</v>
      </c>
      <c r="B18" s="5">
        <f t="shared" si="1"/>
        <v>0.5</v>
      </c>
      <c r="E18" s="1" t="s">
        <v>15</v>
      </c>
      <c r="G18" s="1" t="s">
        <v>18</v>
      </c>
      <c r="I18" s="1" t="s">
        <v>16</v>
      </c>
    </row>
    <row r="19" spans="1:9" x14ac:dyDescent="0.3">
      <c r="A19" s="5">
        <v>1.25</v>
      </c>
      <c r="B19" s="5">
        <f t="shared" si="1"/>
        <v>0.3902439024390244</v>
      </c>
      <c r="E19" s="2">
        <f>((4/3)*E10)-((1/3)*K10)</f>
        <v>2.4980817766965138</v>
      </c>
      <c r="G19" s="2">
        <f>D2-E19</f>
        <v>9.7680999950888747E-6</v>
      </c>
      <c r="I19" s="3">
        <f>ABS((D2-E19)/D2)*100</f>
        <v>3.9102249937299921E-4</v>
      </c>
    </row>
    <row r="20" spans="1:9" x14ac:dyDescent="0.3">
      <c r="A20" s="5">
        <v>1.5</v>
      </c>
      <c r="B20" s="5">
        <f t="shared" si="1"/>
        <v>0.30769230769230771</v>
      </c>
    </row>
    <row r="21" spans="1:9" x14ac:dyDescent="0.3">
      <c r="A21" s="5">
        <v>1.75</v>
      </c>
      <c r="B21" s="5">
        <f t="shared" si="1"/>
        <v>0.24615384615384617</v>
      </c>
    </row>
    <row r="22" spans="1:9" x14ac:dyDescent="0.3">
      <c r="A22" s="5">
        <v>2</v>
      </c>
      <c r="B22" s="5">
        <f t="shared" si="1"/>
        <v>0.2</v>
      </c>
    </row>
    <row r="23" spans="1:9" x14ac:dyDescent="0.3">
      <c r="A23" s="5">
        <v>2.25</v>
      </c>
      <c r="B23" s="5">
        <f t="shared" si="1"/>
        <v>0.16494845360824742</v>
      </c>
    </row>
    <row r="24" spans="1:9" x14ac:dyDescent="0.3">
      <c r="A24" s="5">
        <v>2.5</v>
      </c>
      <c r="B24" s="5">
        <f t="shared" si="1"/>
        <v>0.13793103448275862</v>
      </c>
    </row>
    <row r="25" spans="1:9" x14ac:dyDescent="0.3">
      <c r="A25" s="5">
        <v>2.75</v>
      </c>
      <c r="B25" s="5">
        <f t="shared" si="1"/>
        <v>0.11678832116788321</v>
      </c>
    </row>
    <row r="26" spans="1:9" x14ac:dyDescent="0.3">
      <c r="A26" s="5">
        <v>3</v>
      </c>
      <c r="B26" s="5">
        <f t="shared" si="1"/>
        <v>0.1</v>
      </c>
    </row>
  </sheetData>
  <mergeCells count="7">
    <mergeCell ref="E17:I17"/>
    <mergeCell ref="D1:E1"/>
    <mergeCell ref="D2:E2"/>
    <mergeCell ref="D4:E4"/>
    <mergeCell ref="J1:K1"/>
    <mergeCell ref="J2:K2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R41"/>
  <sheetViews>
    <sheetView topLeftCell="A19" zoomScale="75" zoomScaleNormal="75" workbookViewId="0">
      <selection activeCell="O9" sqref="O9"/>
    </sheetView>
  </sheetViews>
  <sheetFormatPr defaultRowHeight="20.25" x14ac:dyDescent="0.3"/>
  <cols>
    <col min="1" max="1" width="9.26953125" bestFit="1" customWidth="1"/>
    <col min="5" max="5" width="9.90625" bestFit="1" customWidth="1"/>
    <col min="6" max="6" width="12.453125" bestFit="1" customWidth="1"/>
    <col min="7" max="7" width="11.6328125" bestFit="1" customWidth="1"/>
    <col min="9" max="9" width="10.90625" bestFit="1" customWidth="1"/>
    <col min="10" max="10" width="11.81640625" bestFit="1" customWidth="1"/>
  </cols>
  <sheetData>
    <row r="2" spans="1:18" x14ac:dyDescent="0.3">
      <c r="A2" s="4" t="s">
        <v>0</v>
      </c>
      <c r="B2" s="3">
        <v>-3</v>
      </c>
      <c r="D2" s="28" t="s">
        <v>37</v>
      </c>
      <c r="E2" s="28"/>
      <c r="F2" s="28"/>
      <c r="G2" s="28"/>
      <c r="H2" s="28"/>
      <c r="I2" s="28"/>
      <c r="K2" s="28" t="s">
        <v>39</v>
      </c>
      <c r="L2" s="28"/>
      <c r="M2" s="28"/>
      <c r="N2" s="28"/>
      <c r="O2" s="28"/>
      <c r="P2" s="28"/>
    </row>
    <row r="3" spans="1:18" ht="23.25" x14ac:dyDescent="0.4">
      <c r="A3" s="4" t="s">
        <v>1</v>
      </c>
      <c r="B3" s="3">
        <v>3</v>
      </c>
      <c r="D3" s="9" t="s">
        <v>19</v>
      </c>
      <c r="E3" s="9" t="s">
        <v>27</v>
      </c>
      <c r="F3" s="9" t="s">
        <v>29</v>
      </c>
      <c r="G3" s="9" t="s">
        <v>31</v>
      </c>
      <c r="H3" s="9" t="s">
        <v>34</v>
      </c>
      <c r="I3" s="9" t="s">
        <v>36</v>
      </c>
      <c r="K3" s="8" t="s">
        <v>19</v>
      </c>
      <c r="L3" s="8" t="s">
        <v>27</v>
      </c>
      <c r="M3" s="8" t="s">
        <v>29</v>
      </c>
      <c r="N3" s="8" t="s">
        <v>31</v>
      </c>
      <c r="O3" s="8" t="s">
        <v>34</v>
      </c>
      <c r="P3" s="9" t="s">
        <v>36</v>
      </c>
    </row>
    <row r="4" spans="1:18" ht="23.25" x14ac:dyDescent="0.4">
      <c r="D4" s="9" t="s">
        <v>20</v>
      </c>
      <c r="E4" s="9" t="s">
        <v>28</v>
      </c>
      <c r="F4" s="9" t="s">
        <v>30</v>
      </c>
      <c r="G4" s="9" t="s">
        <v>32</v>
      </c>
      <c r="H4" s="9" t="s">
        <v>35</v>
      </c>
      <c r="I4" s="7">
        <f>ABS((A19-H7)/A19)*100</f>
        <v>39.954162053689615</v>
      </c>
      <c r="K4" s="8" t="s">
        <v>20</v>
      </c>
      <c r="L4" s="8" t="s">
        <v>28</v>
      </c>
      <c r="M4" s="8" t="s">
        <v>30</v>
      </c>
      <c r="N4" s="8" t="s">
        <v>32</v>
      </c>
      <c r="O4" s="8" t="s">
        <v>35</v>
      </c>
      <c r="P4" s="10">
        <f>ABS((A19-O9)/A19)*100</f>
        <v>27.597408631728708</v>
      </c>
    </row>
    <row r="5" spans="1:18" ht="23.25" x14ac:dyDescent="0.4">
      <c r="A5" s="27" t="s">
        <v>23</v>
      </c>
      <c r="B5" s="27"/>
      <c r="D5" s="7">
        <v>1</v>
      </c>
      <c r="E5" s="7">
        <v>-0.57735026899999997</v>
      </c>
      <c r="F5" s="7">
        <f>B14+(B15*E5)</f>
        <v>-1.7320508069999998</v>
      </c>
      <c r="G5" s="7">
        <f>(1/(1+(F5^2)))*B15</f>
        <v>0.75000000036949677</v>
      </c>
      <c r="H5" s="7">
        <f>D5*G5</f>
        <v>0.75000000036949677</v>
      </c>
      <c r="I5" s="15"/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</row>
    <row r="6" spans="1:18" ht="23.25" x14ac:dyDescent="0.4">
      <c r="A6" s="27" t="s">
        <v>24</v>
      </c>
      <c r="B6" s="27"/>
      <c r="D6" s="7">
        <v>1</v>
      </c>
      <c r="E6" s="7">
        <v>0.57735026899999997</v>
      </c>
      <c r="F6" s="7">
        <f>B14+(B15*E6)</f>
        <v>1.7320508069999998</v>
      </c>
      <c r="G6" s="7">
        <f>(1/(1+(F6^2)))*B15</f>
        <v>0.75000000036949677</v>
      </c>
      <c r="H6" s="7">
        <f>D6*G6</f>
        <v>0.75000000036949677</v>
      </c>
      <c r="K6" s="10">
        <v>0.55555560000000004</v>
      </c>
      <c r="L6" s="10">
        <v>-0.77459666900000002</v>
      </c>
      <c r="M6" s="10">
        <f>B14+(B15*L6)</f>
        <v>-2.3237900069999999</v>
      </c>
      <c r="N6" s="10">
        <f>(1/(1+(M6^2)))*B15</f>
        <v>0.46875000024660207</v>
      </c>
      <c r="O6" s="10">
        <f>K6*N6</f>
        <v>0.26041668763700115</v>
      </c>
    </row>
    <row r="7" spans="1:18" ht="23.25" x14ac:dyDescent="0.4">
      <c r="A7" s="27" t="s">
        <v>21</v>
      </c>
      <c r="B7" s="27"/>
      <c r="D7" s="15"/>
      <c r="E7" s="15"/>
      <c r="F7" s="15"/>
      <c r="G7" s="9" t="s">
        <v>38</v>
      </c>
      <c r="H7" s="7">
        <f>H5+H6</f>
        <v>1.5000000007389935</v>
      </c>
      <c r="I7" s="15"/>
      <c r="K7" s="10">
        <v>0.88888889999999998</v>
      </c>
      <c r="L7" s="10">
        <v>0</v>
      </c>
      <c r="M7" s="10">
        <f>B14+(B15*L7)</f>
        <v>0</v>
      </c>
      <c r="N7" s="10">
        <f>(1/(1+(M7^2)))*B15</f>
        <v>3</v>
      </c>
      <c r="O7" s="10">
        <f>K7*N7</f>
        <v>2.6666666999999999</v>
      </c>
    </row>
    <row r="8" spans="1:18" ht="23.25" x14ac:dyDescent="0.4">
      <c r="A8" s="27" t="s">
        <v>22</v>
      </c>
      <c r="B8" s="27"/>
      <c r="K8" s="10">
        <v>0.55555560000000004</v>
      </c>
      <c r="L8" s="10">
        <v>0.77459666699999996</v>
      </c>
      <c r="M8" s="10">
        <f>B14+(B15*L8)</f>
        <v>2.3237900009999999</v>
      </c>
      <c r="N8" s="10">
        <f>(1/(1+(M8^2)))*B15</f>
        <v>0.46875000228899566</v>
      </c>
      <c r="O8" s="10">
        <f>K8*N8</f>
        <v>0.26041668877166435</v>
      </c>
    </row>
    <row r="9" spans="1:18" x14ac:dyDescent="0.3">
      <c r="N9" s="8" t="s">
        <v>38</v>
      </c>
      <c r="O9" s="10">
        <f>O6+O7+O8</f>
        <v>3.1875000764086656</v>
      </c>
    </row>
    <row r="10" spans="1:18" x14ac:dyDescent="0.3">
      <c r="A10" s="30" t="s">
        <v>33</v>
      </c>
      <c r="B10" s="30"/>
      <c r="C10" s="30"/>
      <c r="D10" s="30"/>
    </row>
    <row r="11" spans="1:18" ht="20.25" customHeight="1" x14ac:dyDescent="0.3">
      <c r="A11" s="30"/>
      <c r="B11" s="30"/>
      <c r="C11" s="30"/>
      <c r="D11" s="30"/>
      <c r="F11" s="28" t="s">
        <v>50</v>
      </c>
      <c r="G11" s="28"/>
      <c r="H11" s="28"/>
      <c r="I11" s="28"/>
      <c r="J11" s="28"/>
      <c r="K11" s="28"/>
      <c r="M11" s="28" t="s">
        <v>56</v>
      </c>
      <c r="N11" s="28"/>
      <c r="O11" s="28"/>
      <c r="P11" s="28"/>
      <c r="Q11" s="28"/>
      <c r="R11" s="28"/>
    </row>
    <row r="12" spans="1:18" ht="23.25" x14ac:dyDescent="0.4">
      <c r="F12" s="8" t="s">
        <v>19</v>
      </c>
      <c r="G12" s="8" t="s">
        <v>27</v>
      </c>
      <c r="H12" s="8" t="s">
        <v>29</v>
      </c>
      <c r="I12" s="8" t="s">
        <v>31</v>
      </c>
      <c r="J12" s="8" t="s">
        <v>34</v>
      </c>
      <c r="K12" s="9" t="s">
        <v>36</v>
      </c>
      <c r="M12" s="8" t="s">
        <v>19</v>
      </c>
      <c r="N12" s="8" t="s">
        <v>27</v>
      </c>
      <c r="O12" s="8" t="s">
        <v>29</v>
      </c>
      <c r="P12" s="8" t="s">
        <v>31</v>
      </c>
      <c r="Q12" s="8" t="s">
        <v>34</v>
      </c>
      <c r="R12" s="9" t="s">
        <v>36</v>
      </c>
    </row>
    <row r="13" spans="1:18" ht="23.25" x14ac:dyDescent="0.4">
      <c r="F13" s="8" t="s">
        <v>20</v>
      </c>
      <c r="G13" s="8" t="s">
        <v>28</v>
      </c>
      <c r="H13" s="8" t="s">
        <v>30</v>
      </c>
      <c r="I13" s="8" t="s">
        <v>32</v>
      </c>
      <c r="J13" s="8" t="s">
        <v>35</v>
      </c>
      <c r="K13" s="3">
        <f>ABS((A19-J20)/A19)*100</f>
        <v>12.341838660973202</v>
      </c>
      <c r="M13" s="8" t="s">
        <v>20</v>
      </c>
      <c r="N13" s="8" t="s">
        <v>28</v>
      </c>
      <c r="O13" s="8" t="s">
        <v>30</v>
      </c>
      <c r="P13" s="8" t="s">
        <v>32</v>
      </c>
      <c r="Q13" s="8" t="s">
        <v>35</v>
      </c>
      <c r="R13" s="3">
        <f>ABS((A19-Q22)/A19)*100</f>
        <v>6.9495716454264862</v>
      </c>
    </row>
    <row r="14" spans="1:18" ht="23.25" x14ac:dyDescent="0.4">
      <c r="A14" s="8" t="s">
        <v>25</v>
      </c>
      <c r="B14" s="10">
        <f>(B3+B2)/2</f>
        <v>0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M14" s="8" t="s">
        <v>40</v>
      </c>
      <c r="N14" s="8" t="s">
        <v>41</v>
      </c>
      <c r="O14" s="8" t="s">
        <v>42</v>
      </c>
      <c r="P14" s="8" t="s">
        <v>43</v>
      </c>
      <c r="Q14" s="8" t="s">
        <v>44</v>
      </c>
    </row>
    <row r="15" spans="1:18" ht="23.25" x14ac:dyDescent="0.4">
      <c r="A15" s="8" t="s">
        <v>26</v>
      </c>
      <c r="B15" s="10">
        <f>(B3-B2)/2</f>
        <v>3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M15" s="8" t="s">
        <v>45</v>
      </c>
      <c r="N15" s="8" t="s">
        <v>46</v>
      </c>
      <c r="O15" s="8" t="s">
        <v>47</v>
      </c>
      <c r="P15" s="8" t="s">
        <v>48</v>
      </c>
      <c r="Q15" s="8" t="s">
        <v>49</v>
      </c>
    </row>
    <row r="16" spans="1:18" ht="23.25" x14ac:dyDescent="0.4">
      <c r="F16" s="3">
        <v>0.34785480000000002</v>
      </c>
      <c r="G16" s="3">
        <v>-0.86113631199999996</v>
      </c>
      <c r="H16" s="3">
        <f>B14+(B15*G16)</f>
        <v>-2.5834089359999997</v>
      </c>
      <c r="I16" s="3">
        <f>(1/(1+(H16^2)))*B15</f>
        <v>0.39093032622545731</v>
      </c>
      <c r="J16" s="3">
        <f>F16*I16</f>
        <v>0.1359869904430912</v>
      </c>
      <c r="M16" s="8" t="s">
        <v>51</v>
      </c>
      <c r="N16" s="8" t="s">
        <v>52</v>
      </c>
      <c r="O16" s="8" t="s">
        <v>53</v>
      </c>
      <c r="P16" s="8" t="s">
        <v>54</v>
      </c>
      <c r="Q16" s="8" t="s">
        <v>55</v>
      </c>
    </row>
    <row r="17" spans="1:17" x14ac:dyDescent="0.3">
      <c r="F17" s="3">
        <v>0.65214519999999998</v>
      </c>
      <c r="G17" s="3">
        <v>-0.33998104400000001</v>
      </c>
      <c r="H17" s="3">
        <f>B14+(B15*G17)</f>
        <v>-1.0199431320000001</v>
      </c>
      <c r="I17" s="3">
        <f>(1/(1+(H17^2)))*B15</f>
        <v>1.47038354023623</v>
      </c>
      <c r="J17" s="3">
        <f>F17*I17</f>
        <v>0.95890356792406417</v>
      </c>
      <c r="M17" s="3">
        <v>0.2369269</v>
      </c>
      <c r="N17" s="3">
        <v>-0.90617984600000001</v>
      </c>
      <c r="O17" s="3">
        <f>B14+(B15*N17)</f>
        <v>-2.7185395379999999</v>
      </c>
      <c r="P17" s="3">
        <f>(1/(1+(O17^2)))*B15</f>
        <v>0.35754904905149593</v>
      </c>
      <c r="Q17" s="3">
        <f>M17*P17</f>
        <v>8.4712987789718863E-2</v>
      </c>
    </row>
    <row r="18" spans="1:17" x14ac:dyDescent="0.3">
      <c r="A18" s="27" t="s">
        <v>63</v>
      </c>
      <c r="B18" s="27"/>
      <c r="F18" s="3">
        <v>0.65214519999999998</v>
      </c>
      <c r="G18" s="3">
        <v>0.33998104400000001</v>
      </c>
      <c r="H18" s="3">
        <f>B14+(B15*G18)</f>
        <v>1.0199431320000001</v>
      </c>
      <c r="I18" s="3">
        <f>(1/(1+(H18^2)))*B15</f>
        <v>1.47038354023623</v>
      </c>
      <c r="J18" s="3">
        <f>F18*I18</f>
        <v>0.95890356792406417</v>
      </c>
      <c r="M18" s="3">
        <v>0.47862870000000002</v>
      </c>
      <c r="N18" s="3">
        <v>-0.53846930999999998</v>
      </c>
      <c r="O18" s="3">
        <f>B14+(B15*N18)</f>
        <v>-1.6154079299999999</v>
      </c>
      <c r="P18" s="3">
        <f>(1/(1+(O18^2)))*B15</f>
        <v>0.83113019642475017</v>
      </c>
      <c r="Q18" s="3">
        <f>M18*P18</f>
        <v>0.39780276544552284</v>
      </c>
    </row>
    <row r="19" spans="1:17" x14ac:dyDescent="0.3">
      <c r="A19" s="29">
        <f>ATAN(3)-ATAN(-3)</f>
        <v>2.4980915447965089</v>
      </c>
      <c r="B19" s="29"/>
      <c r="F19" s="3">
        <v>0.34785480000000002</v>
      </c>
      <c r="G19" s="3">
        <v>0.86113631199999996</v>
      </c>
      <c r="H19" s="3">
        <f>B14+(B15*G19)</f>
        <v>2.5834089359999997</v>
      </c>
      <c r="I19" s="3">
        <f>(1/(1+(H19^2)))*B15</f>
        <v>0.39093032622545731</v>
      </c>
      <c r="J19" s="3">
        <f>F19*I19</f>
        <v>0.1359869904430912</v>
      </c>
      <c r="M19" s="3">
        <v>0.56888890000000003</v>
      </c>
      <c r="N19" s="3">
        <v>0</v>
      </c>
      <c r="O19" s="3">
        <f>B14+(B15*N19)</f>
        <v>0</v>
      </c>
      <c r="P19" s="3">
        <f>(1/(1+(O19^2)))*B15</f>
        <v>3</v>
      </c>
      <c r="Q19" s="3">
        <f>M19*P19</f>
        <v>1.7066667</v>
      </c>
    </row>
    <row r="20" spans="1:17" x14ac:dyDescent="0.3">
      <c r="I20" s="8" t="s">
        <v>38</v>
      </c>
      <c r="J20" s="3">
        <f>J16+J17+J18+J19</f>
        <v>2.1897811167343106</v>
      </c>
      <c r="M20" s="3">
        <v>0.47862870000000002</v>
      </c>
      <c r="N20" s="3">
        <v>0.53846930999999998</v>
      </c>
      <c r="O20" s="3">
        <f>B14+(B15*N20)</f>
        <v>1.6154079299999999</v>
      </c>
      <c r="P20" s="3">
        <f>(1/(1+(O20^2)))*B15</f>
        <v>0.83113019642475017</v>
      </c>
      <c r="Q20" s="3">
        <f>M20*P20</f>
        <v>0.39780276544552284</v>
      </c>
    </row>
    <row r="21" spans="1:17" x14ac:dyDescent="0.3">
      <c r="M21" s="3">
        <v>0.2369269</v>
      </c>
      <c r="N21" s="3">
        <v>0.90617984600000001</v>
      </c>
      <c r="O21" s="3">
        <f>B14+(B15*N21)</f>
        <v>2.7185395379999999</v>
      </c>
      <c r="P21" s="3">
        <f>(1/(1+(O21^2)))*B15</f>
        <v>0.35754904905149593</v>
      </c>
      <c r="Q21" s="3">
        <f>M21*P21</f>
        <v>8.4712987789718863E-2</v>
      </c>
    </row>
    <row r="22" spans="1:17" x14ac:dyDescent="0.3">
      <c r="P22" s="4" t="s">
        <v>38</v>
      </c>
      <c r="Q22" s="3">
        <f>Q17+Q18+Q19+Q20+Q21</f>
        <v>2.6716982064704835</v>
      </c>
    </row>
    <row r="23" spans="1:17" x14ac:dyDescent="0.3">
      <c r="F23" s="28" t="s">
        <v>62</v>
      </c>
      <c r="G23" s="28"/>
      <c r="H23" s="28"/>
      <c r="I23" s="28"/>
      <c r="J23" s="28"/>
      <c r="K23" s="28"/>
    </row>
    <row r="24" spans="1:17" ht="23.25" x14ac:dyDescent="0.4">
      <c r="F24" s="8" t="s">
        <v>19</v>
      </c>
      <c r="G24" s="8" t="s">
        <v>27</v>
      </c>
      <c r="H24" s="8" t="s">
        <v>29</v>
      </c>
      <c r="I24" s="8" t="s">
        <v>31</v>
      </c>
      <c r="J24" s="8" t="s">
        <v>34</v>
      </c>
      <c r="K24" s="9" t="s">
        <v>36</v>
      </c>
    </row>
    <row r="25" spans="1:17" ht="23.25" x14ac:dyDescent="0.4">
      <c r="F25" s="8" t="s">
        <v>20</v>
      </c>
      <c r="G25" s="8" t="s">
        <v>28</v>
      </c>
      <c r="H25" s="8" t="s">
        <v>30</v>
      </c>
      <c r="I25" s="8" t="s">
        <v>32</v>
      </c>
      <c r="J25" s="8" t="s">
        <v>35</v>
      </c>
      <c r="K25" s="3">
        <f>ABS((A19-J36)/A19)*100</f>
        <v>3.4720575522901553</v>
      </c>
    </row>
    <row r="26" spans="1:17" ht="23.25" x14ac:dyDescent="0.4">
      <c r="F26" s="8" t="s">
        <v>40</v>
      </c>
      <c r="G26" s="8" t="s">
        <v>41</v>
      </c>
      <c r="H26" s="8" t="s">
        <v>42</v>
      </c>
      <c r="I26" s="8" t="s">
        <v>43</v>
      </c>
      <c r="J26" s="8" t="s">
        <v>44</v>
      </c>
    </row>
    <row r="27" spans="1:17" ht="23.25" x14ac:dyDescent="0.4">
      <c r="F27" s="8" t="s">
        <v>45</v>
      </c>
      <c r="G27" s="8" t="s">
        <v>46</v>
      </c>
      <c r="H27" s="8" t="s">
        <v>47</v>
      </c>
      <c r="I27" s="8" t="s">
        <v>48</v>
      </c>
      <c r="J27" s="8" t="s">
        <v>49</v>
      </c>
    </row>
    <row r="28" spans="1:17" ht="23.25" x14ac:dyDescent="0.4">
      <c r="F28" s="8" t="s">
        <v>51</v>
      </c>
      <c r="G28" s="8" t="s">
        <v>52</v>
      </c>
      <c r="H28" s="8" t="s">
        <v>53</v>
      </c>
      <c r="I28" s="8" t="s">
        <v>54</v>
      </c>
      <c r="J28" s="8" t="s">
        <v>55</v>
      </c>
    </row>
    <row r="29" spans="1:17" ht="23.25" x14ac:dyDescent="0.4">
      <c r="F29" s="8" t="s">
        <v>57</v>
      </c>
      <c r="G29" s="8" t="s">
        <v>58</v>
      </c>
      <c r="H29" s="8" t="s">
        <v>59</v>
      </c>
      <c r="I29" s="8" t="s">
        <v>60</v>
      </c>
      <c r="J29" s="8" t="s">
        <v>61</v>
      </c>
    </row>
    <row r="30" spans="1:17" x14ac:dyDescent="0.3">
      <c r="F30" s="3">
        <v>0.17132449999999999</v>
      </c>
      <c r="G30" s="3">
        <v>-0.932469514</v>
      </c>
      <c r="H30" s="3">
        <f>B14+(B15*G30)</f>
        <v>-2.7974085419999999</v>
      </c>
      <c r="I30" s="3">
        <f>(1/(1+(H30^2)))*B15</f>
        <v>0.33992429350143477</v>
      </c>
      <c r="J30" s="3">
        <f>F30*I30</f>
        <v>5.8237359621986555E-2</v>
      </c>
    </row>
    <row r="31" spans="1:17" x14ac:dyDescent="0.3">
      <c r="F31" s="3">
        <v>0.36076160000000002</v>
      </c>
      <c r="G31" s="3">
        <v>-0.66120938600000001</v>
      </c>
      <c r="H31" s="3">
        <f>B14+(B15*G31)</f>
        <v>-1.9836281580000001</v>
      </c>
      <c r="I31" s="3">
        <f>(1/(1+(H31^2)))*B15</f>
        <v>0.60792975434913843</v>
      </c>
      <c r="J31" s="3">
        <f>F31*I31</f>
        <v>0.21931771086660215</v>
      </c>
    </row>
    <row r="32" spans="1:17" x14ac:dyDescent="0.3">
      <c r="F32" s="3">
        <v>0.46791389999999999</v>
      </c>
      <c r="G32" s="3">
        <v>-0.23861918600000001</v>
      </c>
      <c r="H32" s="3">
        <f>B14+(B15*G32)</f>
        <v>-0.71585755800000006</v>
      </c>
      <c r="I32" s="3">
        <f>(1/(1+(H32^2)))*B15</f>
        <v>1.9835339660513425</v>
      </c>
      <c r="J32" s="3">
        <f t="shared" ref="J32:J35" si="0">F32*I32</f>
        <v>0.92812311383755119</v>
      </c>
    </row>
    <row r="33" spans="6:10" x14ac:dyDescent="0.3">
      <c r="F33" s="3">
        <v>0.46791389999999999</v>
      </c>
      <c r="G33" s="3">
        <v>0.23861918600000001</v>
      </c>
      <c r="H33" s="3">
        <f>B14+(B15*G33)</f>
        <v>0.71585755800000006</v>
      </c>
      <c r="I33" s="3">
        <f>(1/(1+(H33^2)))*B15</f>
        <v>1.9835339660513425</v>
      </c>
      <c r="J33" s="3">
        <f t="shared" si="0"/>
        <v>0.92812311383755119</v>
      </c>
    </row>
    <row r="34" spans="6:10" x14ac:dyDescent="0.3">
      <c r="F34" s="3">
        <v>0.36076160000000002</v>
      </c>
      <c r="G34" s="3">
        <v>0.66120938600000001</v>
      </c>
      <c r="H34" s="3">
        <f>B14+(B15*G34)</f>
        <v>1.9836281580000001</v>
      </c>
      <c r="I34" s="3">
        <f>(1/(1+(H34^2)))*B15</f>
        <v>0.60792975434913843</v>
      </c>
      <c r="J34" s="3">
        <f t="shared" si="0"/>
        <v>0.21931771086660215</v>
      </c>
    </row>
    <row r="35" spans="6:10" x14ac:dyDescent="0.3">
      <c r="F35" s="3">
        <v>0.17132449999999999</v>
      </c>
      <c r="G35" s="3">
        <v>0.932469514</v>
      </c>
      <c r="H35" s="3">
        <f>B14+(B15*G35)</f>
        <v>2.7974085419999999</v>
      </c>
      <c r="I35" s="3">
        <f>(1/(1+(H35^2)))*B15</f>
        <v>0.33992429350143477</v>
      </c>
      <c r="J35" s="3">
        <f t="shared" si="0"/>
        <v>5.8237359621986555E-2</v>
      </c>
    </row>
    <row r="36" spans="6:10" x14ac:dyDescent="0.3">
      <c r="I36" s="4" t="s">
        <v>38</v>
      </c>
      <c r="J36" s="3">
        <f>J30+J31+J32+J33+J34+J35</f>
        <v>2.4113563686522799</v>
      </c>
    </row>
    <row r="41" spans="6:10" x14ac:dyDescent="0.3">
      <c r="I41" s="16"/>
    </row>
  </sheetData>
  <mergeCells count="12">
    <mergeCell ref="D2:I2"/>
    <mergeCell ref="K2:P2"/>
    <mergeCell ref="F11:K11"/>
    <mergeCell ref="M11:R11"/>
    <mergeCell ref="F23:K23"/>
    <mergeCell ref="A18:B18"/>
    <mergeCell ref="A19:B19"/>
    <mergeCell ref="A5:B5"/>
    <mergeCell ref="A7:B7"/>
    <mergeCell ref="A8:B8"/>
    <mergeCell ref="A6:B6"/>
    <mergeCell ref="A10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75" zoomScaleNormal="75" workbookViewId="0">
      <selection activeCell="J11" sqref="J11:L11"/>
    </sheetView>
  </sheetViews>
  <sheetFormatPr defaultRowHeight="20.25" x14ac:dyDescent="0.3"/>
  <sheetData>
    <row r="1" spans="1:13" x14ac:dyDescent="0.3">
      <c r="A1" s="12" t="s">
        <v>64</v>
      </c>
      <c r="B1" s="12" t="s">
        <v>65</v>
      </c>
      <c r="I1" s="12" t="s">
        <v>64</v>
      </c>
      <c r="J1" s="12" t="s">
        <v>65</v>
      </c>
      <c r="L1" s="13" t="s">
        <v>0</v>
      </c>
      <c r="M1" s="11">
        <v>0</v>
      </c>
    </row>
    <row r="2" spans="1:13" x14ac:dyDescent="0.3">
      <c r="A2" s="14">
        <v>0</v>
      </c>
      <c r="B2" s="14">
        <v>0</v>
      </c>
      <c r="I2" s="3">
        <v>0</v>
      </c>
      <c r="J2" s="14">
        <v>0</v>
      </c>
      <c r="L2" s="13" t="s">
        <v>1</v>
      </c>
      <c r="M2" s="11">
        <v>30</v>
      </c>
    </row>
    <row r="3" spans="1:13" x14ac:dyDescent="0.3">
      <c r="A3" s="14">
        <v>5</v>
      </c>
      <c r="B3" s="14">
        <v>5.1794510000000002</v>
      </c>
      <c r="I3" s="3">
        <v>5</v>
      </c>
      <c r="J3" s="14">
        <v>5.1794510000000002</v>
      </c>
      <c r="L3" s="13" t="s">
        <v>5</v>
      </c>
      <c r="M3" s="11">
        <v>6</v>
      </c>
    </row>
    <row r="4" spans="1:13" x14ac:dyDescent="0.3">
      <c r="A4" s="14">
        <v>10</v>
      </c>
      <c r="B4" s="14">
        <v>5.0411619999999999</v>
      </c>
      <c r="I4" s="3">
        <v>10</v>
      </c>
      <c r="J4" s="14">
        <v>5.0411619999999999</v>
      </c>
      <c r="L4" s="12" t="s">
        <v>9</v>
      </c>
      <c r="M4" s="14">
        <f>(M2-M1)/M3</f>
        <v>5</v>
      </c>
    </row>
    <row r="5" spans="1:13" x14ac:dyDescent="0.3">
      <c r="A5" s="14">
        <v>15</v>
      </c>
      <c r="B5" s="14">
        <v>5.1642250000000001</v>
      </c>
      <c r="I5" s="3">
        <v>15</v>
      </c>
      <c r="J5" s="14">
        <v>5.1642250000000001</v>
      </c>
    </row>
    <row r="6" spans="1:13" x14ac:dyDescent="0.3">
      <c r="A6" s="14">
        <v>20</v>
      </c>
      <c r="B6" s="14">
        <v>5.2741160000000002</v>
      </c>
      <c r="I6" s="3">
        <v>20</v>
      </c>
      <c r="J6" s="14">
        <v>5.2741160000000002</v>
      </c>
    </row>
    <row r="7" spans="1:13" x14ac:dyDescent="0.3">
      <c r="A7" s="14">
        <v>25</v>
      </c>
      <c r="B7" s="14">
        <v>5.1303270000000003</v>
      </c>
      <c r="I7" s="3">
        <v>25</v>
      </c>
      <c r="J7" s="14">
        <v>5.1303270000000003</v>
      </c>
    </row>
    <row r="8" spans="1:13" x14ac:dyDescent="0.3">
      <c r="A8" s="14">
        <v>30</v>
      </c>
      <c r="B8" s="14">
        <v>5.0101690000000003</v>
      </c>
      <c r="I8" s="3">
        <v>30</v>
      </c>
      <c r="J8" s="14">
        <v>5.0101690000000003</v>
      </c>
    </row>
    <row r="9" spans="1:13" x14ac:dyDescent="0.3">
      <c r="A9" s="14">
        <v>35</v>
      </c>
      <c r="B9" s="14">
        <v>5.3879060000000001</v>
      </c>
    </row>
    <row r="10" spans="1:13" x14ac:dyDescent="0.3">
      <c r="A10" s="14">
        <v>40</v>
      </c>
      <c r="B10" s="14">
        <v>5.3635809999999999</v>
      </c>
      <c r="J10" s="27" t="s">
        <v>66</v>
      </c>
      <c r="K10" s="27"/>
      <c r="L10" s="27"/>
      <c r="M10" s="17" t="s">
        <v>16</v>
      </c>
    </row>
    <row r="11" spans="1:13" x14ac:dyDescent="0.3">
      <c r="A11" s="14">
        <v>45</v>
      </c>
      <c r="B11" s="14">
        <v>5.1284739999999998</v>
      </c>
      <c r="J11" s="29">
        <f>(M4/2)*(J2+(2*SUM(J3:J7))+J8)</f>
        <v>141.47182750000002</v>
      </c>
      <c r="K11" s="29"/>
      <c r="L11" s="29"/>
      <c r="M11" s="18" t="s">
        <v>69</v>
      </c>
    </row>
    <row r="12" spans="1:13" x14ac:dyDescent="0.3">
      <c r="A12" s="14">
        <v>50</v>
      </c>
      <c r="B12" s="14">
        <v>5.3139479999999999</v>
      </c>
      <c r="J12" s="27" t="s">
        <v>67</v>
      </c>
      <c r="K12" s="27"/>
      <c r="L12" s="27"/>
      <c r="M12" s="17" t="s">
        <v>16</v>
      </c>
    </row>
    <row r="13" spans="1:13" x14ac:dyDescent="0.3">
      <c r="A13" s="14">
        <v>55</v>
      </c>
      <c r="B13" s="14">
        <v>5.45709</v>
      </c>
      <c r="J13" s="29">
        <f>(M4/3)*(J2+(4*SUM(J3,J5,J7))+(2*SUM(J4,J6))+J8)</f>
        <v>145.89456166666668</v>
      </c>
      <c r="K13" s="29"/>
      <c r="L13" s="29"/>
      <c r="M13" s="18">
        <f>ABS((J13-J11)/J13)*100</f>
        <v>3.0314592375084697</v>
      </c>
    </row>
    <row r="14" spans="1:13" x14ac:dyDescent="0.3">
      <c r="A14" s="14">
        <v>60</v>
      </c>
      <c r="B14" s="14">
        <v>5.179913</v>
      </c>
      <c r="J14" s="27" t="s">
        <v>68</v>
      </c>
      <c r="K14" s="27"/>
      <c r="L14" s="27"/>
      <c r="M14" s="17" t="s">
        <v>16</v>
      </c>
    </row>
    <row r="15" spans="1:13" x14ac:dyDescent="0.3">
      <c r="J15" s="29">
        <f>(3*M4/8)*(J2+(3*SUM(J3,J4,J6,J7,))+(2*J5)+J8)</f>
        <v>144.77585062500003</v>
      </c>
      <c r="K15" s="29"/>
      <c r="L15" s="29"/>
      <c r="M15" s="18">
        <f>ABS((J15-J13)/J15)*100</f>
        <v>0.77271937055603301</v>
      </c>
    </row>
    <row r="16" spans="1:13" x14ac:dyDescent="0.3">
      <c r="C16" s="19"/>
    </row>
    <row r="17" spans="11:11" x14ac:dyDescent="0.3">
      <c r="K17" s="19"/>
    </row>
  </sheetData>
  <mergeCells count="6">
    <mergeCell ref="J15:L15"/>
    <mergeCell ref="J10:L10"/>
    <mergeCell ref="J12:L12"/>
    <mergeCell ref="J14:L14"/>
    <mergeCell ref="J11:L11"/>
    <mergeCell ref="J13:L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5" zoomScaleNormal="75" workbookViewId="0">
      <selection activeCell="B16" sqref="B16"/>
    </sheetView>
  </sheetViews>
  <sheetFormatPr defaultRowHeight="20.25" x14ac:dyDescent="0.3"/>
  <sheetData>
    <row r="1" spans="1:9" x14ac:dyDescent="0.3">
      <c r="A1" s="21" t="s">
        <v>64</v>
      </c>
      <c r="B1" s="21" t="s">
        <v>65</v>
      </c>
      <c r="D1" s="27" t="s">
        <v>70</v>
      </c>
      <c r="E1" s="27"/>
      <c r="F1" s="27"/>
      <c r="G1" s="27"/>
      <c r="H1" s="27"/>
      <c r="I1" s="22" t="s">
        <v>79</v>
      </c>
    </row>
    <row r="2" spans="1:9" ht="20.25" customHeight="1" x14ac:dyDescent="0.4">
      <c r="A2" s="24">
        <v>0</v>
      </c>
      <c r="B2" s="24">
        <v>0</v>
      </c>
      <c r="D2" s="31" t="s">
        <v>73</v>
      </c>
      <c r="E2" s="32"/>
      <c r="F2" s="32"/>
      <c r="G2" s="32"/>
      <c r="H2" s="33"/>
      <c r="I2" s="20">
        <f>(B9-B8)/E14</f>
        <v>7.5547399999999959E-2</v>
      </c>
    </row>
    <row r="3" spans="1:9" ht="23.25" x14ac:dyDescent="0.4">
      <c r="A3" s="24">
        <v>5</v>
      </c>
      <c r="B3" s="24">
        <v>5.1794510000000002</v>
      </c>
      <c r="D3" s="31" t="s">
        <v>74</v>
      </c>
      <c r="E3" s="32"/>
      <c r="F3" s="32"/>
      <c r="G3" s="32"/>
      <c r="H3" s="33"/>
      <c r="I3" s="20">
        <f>(-B10+(4*B9)-(3*B8))/(2*E14)</f>
        <v>0.11575360000000004</v>
      </c>
    </row>
    <row r="4" spans="1:9" x14ac:dyDescent="0.3">
      <c r="A4" s="24">
        <v>10</v>
      </c>
      <c r="B4" s="24">
        <v>5.0411619999999999</v>
      </c>
      <c r="D4" s="27" t="s">
        <v>71</v>
      </c>
      <c r="E4" s="27"/>
      <c r="F4" s="27"/>
      <c r="G4" s="27"/>
      <c r="H4" s="27"/>
      <c r="I4" s="21" t="s">
        <v>79</v>
      </c>
    </row>
    <row r="5" spans="1:9" ht="20.25" customHeight="1" x14ac:dyDescent="0.4">
      <c r="A5" s="24">
        <v>15</v>
      </c>
      <c r="B5" s="24">
        <v>5.1642250000000001</v>
      </c>
      <c r="D5" s="31" t="s">
        <v>75</v>
      </c>
      <c r="E5" s="32"/>
      <c r="F5" s="32"/>
      <c r="G5" s="32"/>
      <c r="H5" s="33"/>
      <c r="I5" s="24">
        <f>(B8-B7)/E14</f>
        <v>-2.4031599999999997E-2</v>
      </c>
    </row>
    <row r="6" spans="1:9" ht="23.25" x14ac:dyDescent="0.4">
      <c r="A6" s="24">
        <v>20</v>
      </c>
      <c r="B6" s="24">
        <v>5.2741160000000002</v>
      </c>
      <c r="D6" s="31" t="s">
        <v>76</v>
      </c>
      <c r="E6" s="32"/>
      <c r="F6" s="32"/>
      <c r="G6" s="32"/>
      <c r="H6" s="33"/>
      <c r="I6" s="24">
        <f>(B6-(4*B7)+(3*B8))/(2*E14)</f>
        <v>-2.1668500000000181E-2</v>
      </c>
    </row>
    <row r="7" spans="1:9" x14ac:dyDescent="0.3">
      <c r="A7" s="24">
        <v>25</v>
      </c>
      <c r="B7" s="24">
        <v>5.1303270000000003</v>
      </c>
      <c r="D7" s="27" t="s">
        <v>72</v>
      </c>
      <c r="E7" s="27"/>
      <c r="F7" s="27"/>
      <c r="G7" s="27"/>
      <c r="H7" s="27"/>
      <c r="I7" s="21" t="s">
        <v>79</v>
      </c>
    </row>
    <row r="8" spans="1:9" ht="23.25" x14ac:dyDescent="0.4">
      <c r="A8" s="24">
        <v>30</v>
      </c>
      <c r="B8" s="24">
        <v>5.0101690000000003</v>
      </c>
      <c r="D8" s="31" t="s">
        <v>77</v>
      </c>
      <c r="E8" s="32"/>
      <c r="F8" s="32"/>
      <c r="G8" s="32"/>
      <c r="H8" s="33"/>
      <c r="I8" s="24">
        <f>(B9-B7)/(2*E14)</f>
        <v>2.5757899999999979E-2</v>
      </c>
    </row>
    <row r="9" spans="1:9" ht="23.25" x14ac:dyDescent="0.4">
      <c r="A9" s="24">
        <v>35</v>
      </c>
      <c r="B9" s="24">
        <v>5.3879060000000001</v>
      </c>
      <c r="D9" s="29" t="s">
        <v>78</v>
      </c>
      <c r="E9" s="29"/>
      <c r="F9" s="29"/>
      <c r="G9" s="29"/>
      <c r="H9" s="29"/>
      <c r="I9" s="24">
        <f>(-B10+(8*B9)-(8*B7)+B6)/(12*E14)</f>
        <v>3.2852783333333253E-2</v>
      </c>
    </row>
    <row r="10" spans="1:9" x14ac:dyDescent="0.3">
      <c r="A10" s="24">
        <v>40</v>
      </c>
      <c r="B10" s="24">
        <v>5.3635809999999999</v>
      </c>
    </row>
    <row r="11" spans="1:9" x14ac:dyDescent="0.3">
      <c r="A11" s="24">
        <v>45</v>
      </c>
      <c r="B11" s="24">
        <v>5.1284739999999998</v>
      </c>
      <c r="D11" s="22" t="s">
        <v>0</v>
      </c>
      <c r="E11" s="20">
        <v>0</v>
      </c>
    </row>
    <row r="12" spans="1:9" x14ac:dyDescent="0.3">
      <c r="A12" s="24">
        <v>50</v>
      </c>
      <c r="B12" s="24">
        <v>5.3139479999999999</v>
      </c>
      <c r="D12" s="22" t="s">
        <v>1</v>
      </c>
      <c r="E12" s="20">
        <v>60</v>
      </c>
    </row>
    <row r="13" spans="1:9" x14ac:dyDescent="0.3">
      <c r="A13" s="24">
        <v>55</v>
      </c>
      <c r="B13" s="24">
        <v>5.45709</v>
      </c>
      <c r="D13" s="22" t="s">
        <v>5</v>
      </c>
      <c r="E13" s="20">
        <v>12</v>
      </c>
    </row>
    <row r="14" spans="1:9" x14ac:dyDescent="0.3">
      <c r="A14" s="24">
        <v>60</v>
      </c>
      <c r="B14" s="24">
        <v>5.179913</v>
      </c>
      <c r="D14" s="22" t="s">
        <v>9</v>
      </c>
      <c r="E14" s="20">
        <f>(E12-E11)/E13</f>
        <v>5</v>
      </c>
    </row>
    <row r="16" spans="1:9" x14ac:dyDescent="0.3">
      <c r="B16" s="37" t="s">
        <v>88</v>
      </c>
      <c r="C16" t="s">
        <v>86</v>
      </c>
    </row>
    <row r="17" spans="3:3" x14ac:dyDescent="0.3">
      <c r="C17" t="s">
        <v>87</v>
      </c>
    </row>
  </sheetData>
  <mergeCells count="9">
    <mergeCell ref="D1:H1"/>
    <mergeCell ref="D4:H4"/>
    <mergeCell ref="D2:H2"/>
    <mergeCell ref="D9:H9"/>
    <mergeCell ref="D3:H3"/>
    <mergeCell ref="D5:H5"/>
    <mergeCell ref="D6:H6"/>
    <mergeCell ref="D7:H7"/>
    <mergeCell ref="D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75" zoomScaleNormal="75" workbookViewId="0">
      <selection activeCell="I3" sqref="I3"/>
    </sheetView>
  </sheetViews>
  <sheetFormatPr defaultRowHeight="20.25" x14ac:dyDescent="0.3"/>
  <sheetData>
    <row r="1" spans="1:10" x14ac:dyDescent="0.3">
      <c r="A1" s="21" t="s">
        <v>64</v>
      </c>
      <c r="B1" s="21" t="s">
        <v>65</v>
      </c>
      <c r="D1" s="27" t="s">
        <v>70</v>
      </c>
      <c r="E1" s="27"/>
      <c r="F1" s="27"/>
      <c r="G1" s="27"/>
      <c r="H1" s="27"/>
      <c r="I1" s="21" t="s">
        <v>80</v>
      </c>
    </row>
    <row r="2" spans="1:10" ht="23.25" x14ac:dyDescent="0.4">
      <c r="A2" s="24">
        <v>0</v>
      </c>
      <c r="B2" s="24">
        <v>0</v>
      </c>
      <c r="D2" s="31" t="s">
        <v>73</v>
      </c>
      <c r="E2" s="32"/>
      <c r="F2" s="32"/>
      <c r="G2" s="32"/>
      <c r="H2" s="33"/>
      <c r="I2" s="23">
        <f>(B3-B2)/E8</f>
        <v>1.0358902000000001</v>
      </c>
    </row>
    <row r="3" spans="1:10" ht="23.25" x14ac:dyDescent="0.4">
      <c r="A3" s="24">
        <v>5</v>
      </c>
      <c r="B3" s="24">
        <v>5.1794510000000002</v>
      </c>
      <c r="D3" s="31" t="s">
        <v>74</v>
      </c>
      <c r="E3" s="32"/>
      <c r="F3" s="32"/>
      <c r="G3" s="32"/>
      <c r="H3" s="33"/>
      <c r="I3" s="24">
        <f>(-B4+(4*B3)-(3*B2))/(2*E8)</f>
        <v>1.5676642000000001</v>
      </c>
      <c r="J3" s="37" t="s">
        <v>85</v>
      </c>
    </row>
    <row r="4" spans="1:10" x14ac:dyDescent="0.3">
      <c r="A4" s="24">
        <v>10</v>
      </c>
      <c r="B4" s="24">
        <v>5.0411619999999999</v>
      </c>
    </row>
    <row r="5" spans="1:10" x14ac:dyDescent="0.3">
      <c r="A5" s="24">
        <v>15</v>
      </c>
      <c r="B5" s="24">
        <v>5.1642250000000001</v>
      </c>
      <c r="D5" s="21" t="s">
        <v>0</v>
      </c>
      <c r="E5" s="24">
        <v>0</v>
      </c>
      <c r="G5" s="34" t="s">
        <v>81</v>
      </c>
      <c r="H5" s="34"/>
      <c r="I5" s="34"/>
    </row>
    <row r="6" spans="1:10" x14ac:dyDescent="0.3">
      <c r="A6" s="24">
        <v>20</v>
      </c>
      <c r="B6" s="24">
        <v>5.2741160000000002</v>
      </c>
      <c r="D6" s="21" t="s">
        <v>1</v>
      </c>
      <c r="E6" s="24">
        <v>60</v>
      </c>
      <c r="G6" s="34"/>
      <c r="H6" s="34"/>
      <c r="I6" s="34"/>
    </row>
    <row r="7" spans="1:10" x14ac:dyDescent="0.3">
      <c r="A7" s="24">
        <v>25</v>
      </c>
      <c r="B7" s="24">
        <v>5.1303270000000003</v>
      </c>
      <c r="D7" s="21" t="s">
        <v>5</v>
      </c>
      <c r="E7" s="24">
        <v>12</v>
      </c>
      <c r="G7" s="34"/>
      <c r="H7" s="34"/>
      <c r="I7" s="34"/>
    </row>
    <row r="8" spans="1:10" x14ac:dyDescent="0.3">
      <c r="A8" s="24">
        <v>30</v>
      </c>
      <c r="B8" s="24">
        <v>5.0101690000000003</v>
      </c>
      <c r="D8" s="21" t="s">
        <v>9</v>
      </c>
      <c r="E8" s="24">
        <f>(E6-E5)/E7</f>
        <v>5</v>
      </c>
      <c r="G8" s="34"/>
      <c r="H8" s="34"/>
      <c r="I8" s="34"/>
    </row>
    <row r="9" spans="1:10" x14ac:dyDescent="0.3">
      <c r="A9" s="24">
        <v>35</v>
      </c>
      <c r="B9" s="24">
        <v>5.3879060000000001</v>
      </c>
    </row>
    <row r="10" spans="1:10" x14ac:dyDescent="0.3">
      <c r="A10" s="24">
        <v>40</v>
      </c>
      <c r="B10" s="24">
        <v>5.3635809999999999</v>
      </c>
    </row>
    <row r="11" spans="1:10" x14ac:dyDescent="0.3">
      <c r="A11" s="24">
        <v>45</v>
      </c>
      <c r="B11" s="24">
        <v>5.1284739999999998</v>
      </c>
    </row>
    <row r="12" spans="1:10" x14ac:dyDescent="0.3">
      <c r="A12" s="24">
        <v>50</v>
      </c>
      <c r="B12" s="24">
        <v>5.3139479999999999</v>
      </c>
    </row>
    <row r="13" spans="1:10" x14ac:dyDescent="0.3">
      <c r="A13" s="24">
        <v>55</v>
      </c>
      <c r="B13" s="24">
        <v>5.45709</v>
      </c>
    </row>
    <row r="14" spans="1:10" x14ac:dyDescent="0.3">
      <c r="A14" s="24">
        <v>60</v>
      </c>
      <c r="B14" s="24">
        <v>5.179913</v>
      </c>
    </row>
  </sheetData>
  <mergeCells count="4">
    <mergeCell ref="D1:H1"/>
    <mergeCell ref="D2:H2"/>
    <mergeCell ref="D3:H3"/>
    <mergeCell ref="G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1.Soru</vt:lpstr>
      <vt:lpstr>2. Soru A Şıkkı</vt:lpstr>
      <vt:lpstr>2. Soru B Şıkkı</vt:lpstr>
      <vt:lpstr>3. Soru A Şıkkı</vt:lpstr>
      <vt:lpstr>3. Soru B Şıkkı</vt:lpstr>
      <vt:lpstr>3. Soru C Şıkkı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Aşkın Aydın</dc:creator>
  <cp:lastModifiedBy>Windows Kullanıcısı</cp:lastModifiedBy>
  <dcterms:created xsi:type="dcterms:W3CDTF">2019-05-14T15:05:57Z</dcterms:created>
  <dcterms:modified xsi:type="dcterms:W3CDTF">2019-05-17T08:07:37Z</dcterms:modified>
</cp:coreProperties>
</file>